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R:\35.16\Epl. 18\Wirtschaftlichkeitsuntersuchungen\Leitfaden Hochbau\schreibgeschützte Dateien\"/>
    </mc:Choice>
  </mc:AlternateContent>
  <xr:revisionPtr revIDLastSave="0" documentId="8_{3D19B2AD-35C3-4545-A4D3-304A047ACCAF}" xr6:coauthVersionLast="36" xr6:coauthVersionMax="36" xr10:uidLastSave="{00000000-0000-0000-0000-000000000000}"/>
  <bookViews>
    <workbookView xWindow="0" yWindow="0" windowWidth="28800" windowHeight="14010" xr2:uid="{954126A8-49DD-47D8-8219-46D884C58CA0}"/>
  </bookViews>
  <sheets>
    <sheet name="Abz.faktoren (Einzelzahlung)" sheetId="1" r:id="rId1"/>
    <sheet name="Bar.faktor(wied.Zahlungen)" sheetId="2" r:id="rId2"/>
    <sheet name="Barw.fakt. (wied.Zahlung+Preis)" sheetId="3" r:id="rId3"/>
    <sheet name="Barw.fakt. Miete mit Erhöhung" sheetId="5" r:id="rId4"/>
    <sheet name="Aufz.faktor (Einzelzahlung)" sheetId="4" r:id="rId5"/>
  </sheets>
  <definedNames>
    <definedName name="_xlnm.Print_Area" localSheetId="0">'Abz.faktoren (Einzelzahlung)'!$A$2:$F$78</definedName>
    <definedName name="_xlnm.Print_Area" localSheetId="4">'Aufz.faktor (Einzelzahlung)'!$A$2:$F$28</definedName>
    <definedName name="_xlnm.Print_Area" localSheetId="1">'Bar.faktor(wied.Zahlungen)'!$A$2:$H$79</definedName>
    <definedName name="_xlnm.Print_Area" localSheetId="2">'Barw.fakt. (wied.Zahlung+Preis)'!$A$2:$H$80</definedName>
    <definedName name="_xlnm.Print_Area" localSheetId="3">'Barw.fakt. Miete mit Erhöhung'!$A$2:$K$77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2" l="1"/>
  <c r="B22" i="5" l="1"/>
  <c r="B12" i="5"/>
  <c r="B8" i="5"/>
  <c r="B11" i="3" l="1"/>
  <c r="B11" i="2"/>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12" i="3"/>
  <c r="B13" i="3"/>
  <c r="B14" i="3"/>
  <c r="B15" i="3"/>
  <c r="B16" i="3"/>
  <c r="B17" i="3"/>
  <c r="B18" i="3"/>
  <c r="B19" i="3"/>
  <c r="B20" i="3"/>
  <c r="C11" i="3"/>
  <c r="F26" i="5"/>
  <c r="E8" i="5"/>
  <c r="F8" i="5" s="1"/>
  <c r="G8" i="5" s="1"/>
  <c r="E27" i="5"/>
  <c r="F27" i="5" s="1"/>
  <c r="B9" i="5"/>
  <c r="B10" i="5" s="1"/>
  <c r="B11" i="5" s="1"/>
  <c r="B13" i="5" s="1"/>
  <c r="B14" i="5" s="1"/>
  <c r="B15" i="5" s="1"/>
  <c r="B16" i="5" s="1"/>
  <c r="B17" i="5" s="1"/>
  <c r="B18" i="5" s="1"/>
  <c r="B19" i="5" s="1"/>
  <c r="B20" i="5" s="1"/>
  <c r="B21"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E9" i="5" l="1"/>
  <c r="E10" i="5" s="1"/>
  <c r="F10" i="5"/>
  <c r="E11" i="5"/>
  <c r="F9" i="5"/>
  <c r="G9" i="5" s="1"/>
  <c r="G10" i="5" s="1"/>
  <c r="E28" i="5"/>
  <c r="F28" i="5" s="1"/>
  <c r="E29" i="5"/>
  <c r="E12" i="5" l="1"/>
  <c r="F11" i="5"/>
  <c r="G11" i="5" s="1"/>
  <c r="F29" i="5"/>
  <c r="E30" i="5"/>
  <c r="F12" i="5" l="1"/>
  <c r="G12" i="5" s="1"/>
  <c r="E13" i="5"/>
  <c r="E31" i="5"/>
  <c r="F30" i="5"/>
  <c r="E14" i="5" l="1"/>
  <c r="F13" i="5"/>
  <c r="G13" i="5" s="1"/>
  <c r="E32" i="5"/>
  <c r="F31" i="5"/>
  <c r="F14" i="5" l="1"/>
  <c r="G14" i="5" s="1"/>
  <c r="E15" i="5"/>
  <c r="F32" i="5"/>
  <c r="E33" i="5"/>
  <c r="E16" i="5" l="1"/>
  <c r="F15" i="5"/>
  <c r="G15" i="5" s="1"/>
  <c r="E34" i="5"/>
  <c r="F33" i="5"/>
  <c r="B10" i="4"/>
  <c r="B11" i="4"/>
  <c r="B12" i="4"/>
  <c r="B13" i="4"/>
  <c r="B14" i="4"/>
  <c r="B15" i="4"/>
  <c r="B16" i="4"/>
  <c r="B17" i="4"/>
  <c r="B18" i="4"/>
  <c r="B19" i="4"/>
  <c r="B20" i="4"/>
  <c r="B21" i="4"/>
  <c r="B22" i="4"/>
  <c r="B23" i="4"/>
  <c r="B24" i="4"/>
  <c r="B25" i="4"/>
  <c r="B26" i="4"/>
  <c r="B27" i="4"/>
  <c r="B28" i="4"/>
  <c r="B9" i="4"/>
  <c r="C12" i="3"/>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B12" i="2"/>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59" i="1"/>
  <c r="B60" i="1"/>
  <c r="B61" i="1"/>
  <c r="B62" i="1"/>
  <c r="B63" i="1"/>
  <c r="B64" i="1"/>
  <c r="B65" i="1"/>
  <c r="B66" i="1"/>
  <c r="B67" i="1"/>
  <c r="B68" i="1"/>
  <c r="B69" i="1"/>
  <c r="B70" i="1"/>
  <c r="B71" i="1"/>
  <c r="B72" i="1"/>
  <c r="B73" i="1"/>
  <c r="B74" i="1"/>
  <c r="B75" i="1"/>
  <c r="B76" i="1"/>
  <c r="B77" i="1"/>
  <c r="B78"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10" i="1"/>
  <c r="B11" i="1"/>
  <c r="B12" i="1"/>
  <c r="B13" i="1"/>
  <c r="B14" i="1"/>
  <c r="B9" i="1"/>
  <c r="F16" i="5" l="1"/>
  <c r="G16" i="5" s="1"/>
  <c r="E17" i="5"/>
  <c r="E35" i="5"/>
  <c r="F34" i="5"/>
  <c r="E18" i="5" l="1"/>
  <c r="F17" i="5"/>
  <c r="G17" i="5" s="1"/>
  <c r="E36" i="5"/>
  <c r="F35" i="5"/>
  <c r="F18" i="5" l="1"/>
  <c r="G18" i="5" s="1"/>
  <c r="E19" i="5"/>
  <c r="F36" i="5"/>
  <c r="E37" i="5"/>
  <c r="E20" i="5" l="1"/>
  <c r="F19" i="5"/>
  <c r="G19" i="5" s="1"/>
  <c r="F37" i="5"/>
  <c r="E38" i="5"/>
  <c r="F20" i="5" l="1"/>
  <c r="G20" i="5" s="1"/>
  <c r="E21" i="5"/>
  <c r="F38" i="5"/>
  <c r="E39" i="5"/>
  <c r="E22" i="5" l="1"/>
  <c r="F21" i="5"/>
  <c r="G21" i="5" s="1"/>
  <c r="F39" i="5"/>
  <c r="E40" i="5"/>
  <c r="F22" i="5" l="1"/>
  <c r="G22" i="5" s="1"/>
  <c r="E23" i="5"/>
  <c r="E41" i="5"/>
  <c r="F40" i="5"/>
  <c r="F23" i="5" l="1"/>
  <c r="G23" i="5" s="1"/>
  <c r="E24" i="5"/>
  <c r="F41" i="5"/>
  <c r="E42" i="5"/>
  <c r="F24" i="5" l="1"/>
  <c r="G24" i="5" s="1"/>
  <c r="E25" i="5"/>
  <c r="F25" i="5" s="1"/>
  <c r="F42" i="5"/>
  <c r="E43" i="5"/>
  <c r="G25" i="5" l="1"/>
  <c r="G26" i="5" s="1"/>
  <c r="G27" i="5" s="1"/>
  <c r="G28" i="5" s="1"/>
  <c r="G29" i="5" s="1"/>
  <c r="G30" i="5" s="1"/>
  <c r="G31" i="5" s="1"/>
  <c r="G32" i="5" s="1"/>
  <c r="G33" i="5" s="1"/>
  <c r="G34" i="5" s="1"/>
  <c r="G35" i="5" s="1"/>
  <c r="G36" i="5" s="1"/>
  <c r="G37" i="5" s="1"/>
  <c r="G38" i="5" s="1"/>
  <c r="G39" i="5" s="1"/>
  <c r="G40" i="5" s="1"/>
  <c r="G41" i="5" s="1"/>
  <c r="G42" i="5"/>
  <c r="F43" i="5"/>
  <c r="G43" i="5" s="1"/>
  <c r="E44" i="5"/>
  <c r="E45" i="5" l="1"/>
  <c r="F44" i="5"/>
  <c r="G44" i="5" s="1"/>
  <c r="E46" i="5" l="1"/>
  <c r="F45" i="5"/>
  <c r="G45" i="5" s="1"/>
  <c r="F46" i="5" l="1"/>
  <c r="G46" i="5" s="1"/>
  <c r="E47" i="5"/>
  <c r="F47" i="5" l="1"/>
  <c r="G47" i="5" s="1"/>
  <c r="E48" i="5"/>
  <c r="F48" i="5" l="1"/>
  <c r="G48" i="5" s="1"/>
  <c r="E49" i="5"/>
  <c r="E50" i="5" l="1"/>
  <c r="F49" i="5"/>
  <c r="G49" i="5" s="1"/>
  <c r="E51" i="5" l="1"/>
  <c r="F50" i="5"/>
  <c r="G50" i="5" s="1"/>
  <c r="F51" i="5" l="1"/>
  <c r="G51" i="5" s="1"/>
  <c r="E52" i="5"/>
  <c r="F52" i="5" l="1"/>
  <c r="G52" i="5" s="1"/>
  <c r="E53" i="5"/>
  <c r="E54" i="5" l="1"/>
  <c r="F53" i="5"/>
  <c r="G53" i="5" s="1"/>
  <c r="F54" i="5" l="1"/>
  <c r="G54" i="5" s="1"/>
  <c r="E55" i="5"/>
  <c r="E56" i="5" l="1"/>
  <c r="F55" i="5"/>
  <c r="G55" i="5" s="1"/>
  <c r="F56" i="5" l="1"/>
  <c r="G56" i="5" s="1"/>
  <c r="E57" i="5"/>
  <c r="F57" i="5" l="1"/>
  <c r="G57" i="5" s="1"/>
  <c r="E58" i="5"/>
  <c r="E59" i="5" l="1"/>
  <c r="F58" i="5"/>
  <c r="G58" i="5" s="1"/>
  <c r="E60" i="5" l="1"/>
  <c r="F59" i="5"/>
  <c r="G59" i="5" s="1"/>
  <c r="E61" i="5" l="1"/>
  <c r="F60" i="5"/>
  <c r="G60" i="5" s="1"/>
  <c r="F61" i="5" l="1"/>
  <c r="G61" i="5" s="1"/>
  <c r="E62" i="5"/>
  <c r="F62" i="5" l="1"/>
  <c r="G62" i="5" s="1"/>
  <c r="E63" i="5"/>
  <c r="E64" i="5" l="1"/>
  <c r="F63" i="5"/>
  <c r="G63" i="5" s="1"/>
  <c r="F64" i="5" l="1"/>
  <c r="G64" i="5" s="1"/>
  <c r="E65" i="5"/>
  <c r="E66" i="5" l="1"/>
  <c r="F65" i="5"/>
  <c r="G65" i="5" s="1"/>
  <c r="F66" i="5" l="1"/>
  <c r="G66" i="5" s="1"/>
  <c r="E67" i="5"/>
  <c r="F67" i="5" l="1"/>
  <c r="G67" i="5" s="1"/>
  <c r="E68" i="5"/>
  <c r="E69" i="5" l="1"/>
  <c r="F68" i="5"/>
  <c r="G68" i="5" s="1"/>
  <c r="E70" i="5" l="1"/>
  <c r="F69" i="5"/>
  <c r="G69" i="5" s="1"/>
  <c r="F70" i="5" l="1"/>
  <c r="G70" i="5" s="1"/>
  <c r="E71" i="5"/>
  <c r="F71" i="5" l="1"/>
  <c r="G71" i="5" s="1"/>
  <c r="E72" i="5"/>
  <c r="E73" i="5" l="1"/>
  <c r="F72" i="5"/>
  <c r="G72" i="5" s="1"/>
  <c r="F73" i="5" l="1"/>
  <c r="G73" i="5" s="1"/>
  <c r="E74" i="5"/>
  <c r="E75" i="5" l="1"/>
  <c r="F74" i="5"/>
  <c r="G74" i="5" s="1"/>
  <c r="E76" i="5" l="1"/>
  <c r="F75" i="5"/>
  <c r="G75" i="5"/>
  <c r="F76" i="5" l="1"/>
  <c r="G76" i="5" s="1"/>
  <c r="E77" i="5"/>
  <c r="F77" i="5" s="1"/>
  <c r="G77" i="5" l="1"/>
</calcChain>
</file>

<file path=xl/sharedStrings.xml><?xml version="1.0" encoding="utf-8"?>
<sst xmlns="http://schemas.openxmlformats.org/spreadsheetml/2006/main" count="31" uniqueCount="17">
  <si>
    <t>Aufzinsungsfaktor</t>
  </si>
  <si>
    <t>Abzinsungsfaktor</t>
  </si>
  <si>
    <t>Berechnung der Abzinsungsfaktoren für einzelne, nicht jährliche Zahlungen</t>
  </si>
  <si>
    <t>Jahre n</t>
  </si>
  <si>
    <t>Berechnung der Aufzinsungsfaktoren für einzelne, nicht jährliche Zahlungen</t>
  </si>
  <si>
    <t>Der Abzinsungsfaktor dient zur Beantwortung der Frage, welches Anfangskapital  man heute anlegen muss, um (bei Annahme eines bestimmten Zinssatzes) später (in "n" Jahren) einen dann fälligen (und schon bekannten) Endbetrag zahlen zu können. Das so ermittelte Anfangskapital ist also der auf die Gegenwart bezogene (d.h. abgezinste) Kapitalwert eines einmaligen in der Zukunft benötigten Betrages.</t>
  </si>
  <si>
    <t>Der Aufzinsungsfaktor dient zur Beantwortung der Frage, welchen Wert ein bekanntes Anfangskapital bei Annahme eines bestimmten Zinssatzes später (in "n" Jahren) besitzt. Das so ermittelte Endkapital ist also der auf die Zukunft bezogene (d.h. aufgezinste) Wert eines einzelnen heute bekannten Betrages.</t>
  </si>
  <si>
    <t>Mieterhöhung alle 5 Jahre</t>
  </si>
  <si>
    <t>jährliche Preissteigerung:</t>
  </si>
  <si>
    <t>Diskontierungszinssatz:</t>
  </si>
  <si>
    <t>ausfüllbare Bereiche</t>
  </si>
  <si>
    <t>Barwertfaktor</t>
  </si>
  <si>
    <t xml:space="preserve">Berechnung der Barwertfaktoren für jährlich wiederkehrende Zahlungen, ohne Preissteigerung </t>
  </si>
  <si>
    <r>
      <t xml:space="preserve">Der Barwertfaktor dient zur Klärung der Frage, wie groß (bezogen auf die Gegenwart) der Wert von künftigen jährlich wiederkehrenden Zahlungen bei einem angenommenen Zinssatz und "n" Zahlungsjahren ist. Der Barwertfaktor unterscheidet sich vom Abzinsungsfaktor dadurch, dass zur Ermittlung des Kapitalwertes nicht eine einzelne künftige Zahlung auf die Gegenwart abgezinst wird, sondern eine Summe aus </t>
    </r>
    <r>
      <rPr>
        <u/>
        <sz val="10"/>
        <color theme="1"/>
        <rFont val="Arial"/>
        <family val="2"/>
      </rPr>
      <t>gleich großen regelmäßigen</t>
    </r>
    <r>
      <rPr>
        <sz val="10"/>
        <color theme="1"/>
        <rFont val="Arial"/>
        <family val="2"/>
      </rPr>
      <t xml:space="preserve"> Zahlungen. Preissteigerungen sind hierbei nicht berücksichtigt (anwendbar z.B. für die Fälle, in denen konstante Zahlungen vereinbart oder angenommen werden).</t>
    </r>
  </si>
  <si>
    <t>Der Barwertfaktor für jährlich wiederkehrende Zahlungen mit Preissteigerung dient zur Klärung der Frage, wie groß (bezogen auf die Gegenwart) der Wert von künftigen jährlich wiederkehrenden Zahlungen bei einem angenommenen Diskontierungszinssatz, einer Laufzeit von "n" Jahren und einer angenommenen Preissteigerung pro Jahr ist. Ebenso wie der Barwertfaktor für jährlich wiederkehrende Zahlungen ohne Preissteigerung unterscheidet er sich vom Abzinsungsfaktor dadurch, dass zur Ermittlung des Barwertes nicht eine einzelne künftige Zahlung auf die Gegenwart abgezinst wird, sondern eine Summe aus gleich großen regelmäßigen Zahlungen, hier aber zusätzlich unter Berücksichtigung möglicher Preissteigerungen.</t>
  </si>
  <si>
    <t>Berechnung der Barwertfaktoren für jährlich wiederkehrenden Mietzahlungen, mit Mieterhöhungen alle 5 Jahre</t>
  </si>
  <si>
    <t xml:space="preserve">Berechnung der Barwertfaktoren für jährlich wiederkehrende Zahlungen, mit Preissteigerung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</si>
</sst>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6" x14ac:knownFonts="1">
    <font>
      <sz val="11"/>
      <color theme="1"/>
      <name val="Calibri"/>
      <family val="2"/>
      <scheme val="minor"/>
    </font>
    <font>
      <sz val="11"/>
      <color theme="1"/>
      <name val="Calibri"/>
      <family val="2"/>
      <scheme val="minor"/>
    </font>
    <font>
      <sz val="10"/>
      <color theme="1"/>
      <name val="Arial"/>
      <family val="2"/>
    </font>
    <font>
      <b/>
      <u/>
      <sz val="10"/>
      <color theme="1"/>
      <name val="Arial"/>
      <family val="2"/>
    </font>
    <font>
      <u/>
      <sz val="10"/>
      <color theme="1"/>
      <name val="Arial"/>
      <family val="2"/>
    </font>
    <font>
      <sz val="11"/>
      <color theme="1"/>
      <name val="Arial"/>
      <family val="2"/>
    </font>
  </fonts>
  <fills count="4">
    <fill>
      <patternFill patternType="none"/>
    </fill>
    <fill>
      <patternFill patternType="gray125"/>
    </fill>
    <fill>
      <patternFill patternType="solid">
        <fgColor rgb="FF0089C1"/>
        <bgColor indexed="64"/>
      </patternFill>
    </fill>
    <fill>
      <patternFill patternType="solid">
        <fgColor theme="7" tint="0.59999389629810485"/>
        <bgColor indexed="64"/>
      </patternFill>
    </fill>
  </fills>
  <borders count="1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3" fillId="0" borderId="0" xfId="0" applyFont="1"/>
    <xf numFmtId="0" fontId="2" fillId="0" borderId="0" xfId="0" applyFont="1"/>
    <xf numFmtId="0" fontId="4" fillId="0" borderId="0" xfId="0" applyFont="1" applyAlignment="1">
      <alignment horizontal="right"/>
    </xf>
    <xf numFmtId="0" fontId="2" fillId="0" borderId="3" xfId="0" applyFont="1" applyBorder="1"/>
    <xf numFmtId="0" fontId="2" fillId="0" borderId="1" xfId="0" applyFont="1" applyBorder="1"/>
    <xf numFmtId="0" fontId="2" fillId="0" borderId="2" xfId="0" applyFont="1" applyBorder="1"/>
    <xf numFmtId="164" fontId="2" fillId="0" borderId="0" xfId="0" applyNumberFormat="1" applyFont="1"/>
    <xf numFmtId="164" fontId="2" fillId="0" borderId="1" xfId="0" applyNumberFormat="1" applyFont="1" applyBorder="1"/>
    <xf numFmtId="164" fontId="2" fillId="0" borderId="4" xfId="0" applyNumberFormat="1" applyFont="1" applyBorder="1"/>
    <xf numFmtId="0" fontId="2" fillId="0" borderId="0" xfId="0" applyNumberFormat="1" applyFont="1"/>
    <xf numFmtId="9" fontId="2" fillId="0" borderId="0" xfId="1" applyFont="1"/>
    <xf numFmtId="164" fontId="2" fillId="2" borderId="0" xfId="0" applyNumberFormat="1" applyFont="1" applyFill="1"/>
    <xf numFmtId="164" fontId="2" fillId="2" borderId="4" xfId="0" applyNumberFormat="1" applyFont="1" applyFill="1" applyBorder="1"/>
    <xf numFmtId="165" fontId="2" fillId="2" borderId="4" xfId="0" applyNumberFormat="1" applyFont="1" applyFill="1" applyBorder="1"/>
    <xf numFmtId="0" fontId="2" fillId="2" borderId="2" xfId="0" applyFont="1" applyFill="1" applyBorder="1"/>
    <xf numFmtId="0" fontId="2" fillId="2" borderId="3" xfId="0" applyFont="1" applyFill="1" applyBorder="1"/>
    <xf numFmtId="164" fontId="2" fillId="0" borderId="0" xfId="0" applyNumberFormat="1" applyFont="1" applyBorder="1"/>
    <xf numFmtId="164" fontId="2" fillId="0" borderId="8" xfId="0" applyNumberFormat="1" applyFont="1" applyBorder="1"/>
    <xf numFmtId="164" fontId="2" fillId="0" borderId="9" xfId="0" applyNumberFormat="1" applyFont="1" applyBorder="1"/>
    <xf numFmtId="9" fontId="2" fillId="0" borderId="0" xfId="1" applyFont="1" applyFill="1"/>
    <xf numFmtId="0" fontId="2" fillId="0" borderId="0" xfId="0" applyFont="1" applyAlignment="1">
      <alignment horizontal="center"/>
    </xf>
    <xf numFmtId="10" fontId="2" fillId="3" borderId="0" xfId="1" applyNumberFormat="1" applyFont="1" applyFill="1" applyProtection="1">
      <protection locked="0"/>
    </xf>
    <xf numFmtId="0" fontId="5" fillId="3" borderId="0" xfId="0" applyFont="1" applyFill="1" applyProtection="1"/>
    <xf numFmtId="0" fontId="2" fillId="3" borderId="0" xfId="0" applyFont="1" applyFill="1"/>
    <xf numFmtId="0" fontId="2" fillId="0" borderId="9" xfId="0" applyFont="1" applyBorder="1" applyAlignment="1">
      <alignment horizontal="center" wrapText="1"/>
    </xf>
    <xf numFmtId="0" fontId="2" fillId="0" borderId="1" xfId="0" applyFont="1" applyBorder="1" applyAlignment="1">
      <alignment horizontal="center" wrapText="1"/>
    </xf>
    <xf numFmtId="0" fontId="2" fillId="0" borderId="0" xfId="0" applyFont="1" applyAlignment="1"/>
    <xf numFmtId="0" fontId="4" fillId="0" borderId="0" xfId="0" applyFont="1" applyAlignment="1">
      <alignment horizontal="right"/>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0" xfId="0" applyFont="1" applyAlignment="1">
      <alignment horizontal="right"/>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0" xfId="0" applyFont="1" applyAlignment="1">
      <alignment horizontal="left" wrapText="1"/>
    </xf>
  </cellXfs>
  <cellStyles count="2">
    <cellStyle name="Prozent" xfId="1" builtinId="5"/>
    <cellStyle name="Standard" xfId="0" builtinId="0"/>
  </cellStyles>
  <dxfs count="0"/>
  <tableStyles count="0" defaultTableStyle="TableStyleMedium2" defaultPivotStyle="PivotStyleLight16"/>
  <colors>
    <mruColors>
      <color rgb="FF008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7C2E-43DD-4E0A-BCA9-9A7E1F908E39}">
  <sheetPr>
    <pageSetUpPr fitToPage="1"/>
  </sheetPr>
  <dimension ref="A2:F78"/>
  <sheetViews>
    <sheetView tabSelected="1" workbookViewId="0">
      <selection activeCell="E28" sqref="E28"/>
    </sheetView>
  </sheetViews>
  <sheetFormatPr baseColWidth="10" defaultRowHeight="12.75" x14ac:dyDescent="0.2"/>
  <cols>
    <col min="1" max="1" width="7.28515625" style="2" customWidth="1"/>
    <col min="2" max="2" width="16.7109375" style="2" customWidth="1"/>
    <col min="3" max="16384" width="11.42578125" style="2"/>
  </cols>
  <sheetData>
    <row r="2" spans="1:6" x14ac:dyDescent="0.2">
      <c r="A2" s="1" t="s">
        <v>2</v>
      </c>
    </row>
    <row r="3" spans="1:6" x14ac:dyDescent="0.2">
      <c r="A3" s="1"/>
    </row>
    <row r="4" spans="1:6" ht="66" customHeight="1" x14ac:dyDescent="0.2">
      <c r="A4" s="29" t="s">
        <v>5</v>
      </c>
      <c r="B4" s="30"/>
      <c r="C4" s="30"/>
      <c r="D4" s="30"/>
      <c r="E4" s="30"/>
      <c r="F4" s="31"/>
    </row>
    <row r="6" spans="1:6" x14ac:dyDescent="0.2">
      <c r="A6" s="28" t="s">
        <v>9</v>
      </c>
      <c r="B6" s="28"/>
      <c r="C6" s="22">
        <v>0.05</v>
      </c>
    </row>
    <row r="8" spans="1:6" x14ac:dyDescent="0.2">
      <c r="A8" s="4" t="s">
        <v>3</v>
      </c>
      <c r="B8" s="5" t="s">
        <v>1</v>
      </c>
    </row>
    <row r="9" spans="1:6" x14ac:dyDescent="0.2">
      <c r="A9" s="6">
        <v>1</v>
      </c>
      <c r="B9" s="7">
        <f>1/(1+$C$6)^A9</f>
        <v>0.95238095238095233</v>
      </c>
    </row>
    <row r="10" spans="1:6" x14ac:dyDescent="0.2">
      <c r="A10" s="6">
        <v>2</v>
      </c>
      <c r="B10" s="7">
        <f t="shared" ref="B10:B73" si="0">1/(1+$C$6)^A10</f>
        <v>0.90702947845804982</v>
      </c>
    </row>
    <row r="11" spans="1:6" x14ac:dyDescent="0.2">
      <c r="A11" s="6">
        <v>3</v>
      </c>
      <c r="B11" s="7">
        <f t="shared" si="0"/>
        <v>0.86383759853147601</v>
      </c>
    </row>
    <row r="12" spans="1:6" x14ac:dyDescent="0.2">
      <c r="A12" s="6">
        <v>4</v>
      </c>
      <c r="B12" s="7">
        <f t="shared" si="0"/>
        <v>0.82270247479188197</v>
      </c>
    </row>
    <row r="13" spans="1:6" x14ac:dyDescent="0.2">
      <c r="A13" s="6">
        <v>5</v>
      </c>
      <c r="B13" s="7">
        <f t="shared" si="0"/>
        <v>0.78352616646845896</v>
      </c>
    </row>
    <row r="14" spans="1:6" x14ac:dyDescent="0.2">
      <c r="A14" s="6">
        <v>6</v>
      </c>
      <c r="B14" s="7">
        <f t="shared" si="0"/>
        <v>0.74621539663662761</v>
      </c>
    </row>
    <row r="15" spans="1:6" x14ac:dyDescent="0.2">
      <c r="A15" s="6">
        <v>7</v>
      </c>
      <c r="B15" s="7">
        <f t="shared" si="0"/>
        <v>0.71068133013012147</v>
      </c>
    </row>
    <row r="16" spans="1:6" x14ac:dyDescent="0.2">
      <c r="A16" s="6">
        <v>8</v>
      </c>
      <c r="B16" s="7">
        <f t="shared" si="0"/>
        <v>0.67683936202868722</v>
      </c>
    </row>
    <row r="17" spans="1:2" x14ac:dyDescent="0.2">
      <c r="A17" s="6">
        <v>9</v>
      </c>
      <c r="B17" s="7">
        <f t="shared" si="0"/>
        <v>0.64460891621779726</v>
      </c>
    </row>
    <row r="18" spans="1:2" x14ac:dyDescent="0.2">
      <c r="A18" s="4">
        <v>10</v>
      </c>
      <c r="B18" s="8">
        <f t="shared" si="0"/>
        <v>0.61391325354075932</v>
      </c>
    </row>
    <row r="19" spans="1:2" x14ac:dyDescent="0.2">
      <c r="A19" s="6">
        <v>11</v>
      </c>
      <c r="B19" s="7">
        <f t="shared" si="0"/>
        <v>0.5846792890864374</v>
      </c>
    </row>
    <row r="20" spans="1:2" x14ac:dyDescent="0.2">
      <c r="A20" s="6">
        <v>12</v>
      </c>
      <c r="B20" s="7">
        <f t="shared" si="0"/>
        <v>0.5568374181775595</v>
      </c>
    </row>
    <row r="21" spans="1:2" x14ac:dyDescent="0.2">
      <c r="A21" s="6">
        <v>13</v>
      </c>
      <c r="B21" s="7">
        <f t="shared" si="0"/>
        <v>0.53032135064529462</v>
      </c>
    </row>
    <row r="22" spans="1:2" x14ac:dyDescent="0.2">
      <c r="A22" s="6">
        <v>14</v>
      </c>
      <c r="B22" s="7">
        <f t="shared" si="0"/>
        <v>0.50506795299551888</v>
      </c>
    </row>
    <row r="23" spans="1:2" x14ac:dyDescent="0.2">
      <c r="A23" s="6">
        <v>15</v>
      </c>
      <c r="B23" s="7">
        <f t="shared" si="0"/>
        <v>0.48101709809097021</v>
      </c>
    </row>
    <row r="24" spans="1:2" x14ac:dyDescent="0.2">
      <c r="A24" s="6">
        <v>16</v>
      </c>
      <c r="B24" s="7">
        <f t="shared" si="0"/>
        <v>0.45811152199140021</v>
      </c>
    </row>
    <row r="25" spans="1:2" x14ac:dyDescent="0.2">
      <c r="A25" s="6">
        <v>17</v>
      </c>
      <c r="B25" s="7">
        <f t="shared" si="0"/>
        <v>0.43629668761085727</v>
      </c>
    </row>
    <row r="26" spans="1:2" x14ac:dyDescent="0.2">
      <c r="A26" s="6">
        <v>18</v>
      </c>
      <c r="B26" s="7">
        <f t="shared" si="0"/>
        <v>0.41552065486748313</v>
      </c>
    </row>
    <row r="27" spans="1:2" x14ac:dyDescent="0.2">
      <c r="A27" s="6">
        <v>19</v>
      </c>
      <c r="B27" s="7">
        <f t="shared" si="0"/>
        <v>0.39573395701665059</v>
      </c>
    </row>
    <row r="28" spans="1:2" x14ac:dyDescent="0.2">
      <c r="A28" s="4">
        <v>20</v>
      </c>
      <c r="B28" s="8">
        <f t="shared" si="0"/>
        <v>0.37688948287300061</v>
      </c>
    </row>
    <row r="29" spans="1:2" x14ac:dyDescent="0.2">
      <c r="A29" s="6">
        <v>21</v>
      </c>
      <c r="B29" s="7">
        <f t="shared" si="0"/>
        <v>0.35894236464095297</v>
      </c>
    </row>
    <row r="30" spans="1:2" x14ac:dyDescent="0.2">
      <c r="A30" s="6">
        <v>22</v>
      </c>
      <c r="B30" s="7">
        <f t="shared" si="0"/>
        <v>0.3418498710866219</v>
      </c>
    </row>
    <row r="31" spans="1:2" x14ac:dyDescent="0.2">
      <c r="A31" s="6">
        <v>23</v>
      </c>
      <c r="B31" s="7">
        <f t="shared" si="0"/>
        <v>0.32557130579678267</v>
      </c>
    </row>
    <row r="32" spans="1:2" x14ac:dyDescent="0.2">
      <c r="A32" s="6">
        <v>24</v>
      </c>
      <c r="B32" s="7">
        <f t="shared" si="0"/>
        <v>0.31006791028265024</v>
      </c>
    </row>
    <row r="33" spans="1:2" x14ac:dyDescent="0.2">
      <c r="A33" s="6">
        <v>25</v>
      </c>
      <c r="B33" s="7">
        <f t="shared" si="0"/>
        <v>0.29530277169776209</v>
      </c>
    </row>
    <row r="34" spans="1:2" x14ac:dyDescent="0.2">
      <c r="A34" s="6">
        <v>26</v>
      </c>
      <c r="B34" s="7">
        <f t="shared" si="0"/>
        <v>0.28124073495024959</v>
      </c>
    </row>
    <row r="35" spans="1:2" x14ac:dyDescent="0.2">
      <c r="A35" s="6">
        <v>27</v>
      </c>
      <c r="B35" s="7">
        <f t="shared" si="0"/>
        <v>0.2678483190002377</v>
      </c>
    </row>
    <row r="36" spans="1:2" x14ac:dyDescent="0.2">
      <c r="A36" s="6">
        <v>28</v>
      </c>
      <c r="B36" s="7">
        <f t="shared" si="0"/>
        <v>0.25509363714308358</v>
      </c>
    </row>
    <row r="37" spans="1:2" x14ac:dyDescent="0.2">
      <c r="A37" s="6">
        <v>29</v>
      </c>
      <c r="B37" s="7">
        <f t="shared" si="0"/>
        <v>0.24294632108865097</v>
      </c>
    </row>
    <row r="38" spans="1:2" x14ac:dyDescent="0.2">
      <c r="A38" s="4">
        <v>30</v>
      </c>
      <c r="B38" s="8">
        <f t="shared" si="0"/>
        <v>0.23137744865585813</v>
      </c>
    </row>
    <row r="39" spans="1:2" x14ac:dyDescent="0.2">
      <c r="A39" s="6">
        <v>31</v>
      </c>
      <c r="B39" s="7">
        <f t="shared" si="0"/>
        <v>0.220359474910341</v>
      </c>
    </row>
    <row r="40" spans="1:2" x14ac:dyDescent="0.2">
      <c r="A40" s="6">
        <v>32</v>
      </c>
      <c r="B40" s="7">
        <f t="shared" si="0"/>
        <v>0.20986616658127716</v>
      </c>
    </row>
    <row r="41" spans="1:2" x14ac:dyDescent="0.2">
      <c r="A41" s="6">
        <v>33</v>
      </c>
      <c r="B41" s="7">
        <f t="shared" si="0"/>
        <v>0.19987253960121634</v>
      </c>
    </row>
    <row r="42" spans="1:2" x14ac:dyDescent="0.2">
      <c r="A42" s="6">
        <v>34</v>
      </c>
      <c r="B42" s="7">
        <f t="shared" si="0"/>
        <v>0.19035479962020604</v>
      </c>
    </row>
    <row r="43" spans="1:2" x14ac:dyDescent="0.2">
      <c r="A43" s="6">
        <v>35</v>
      </c>
      <c r="B43" s="7">
        <f t="shared" si="0"/>
        <v>0.18129028535257716</v>
      </c>
    </row>
    <row r="44" spans="1:2" x14ac:dyDescent="0.2">
      <c r="A44" s="6">
        <v>36</v>
      </c>
      <c r="B44" s="7">
        <f t="shared" si="0"/>
        <v>0.17265741462150208</v>
      </c>
    </row>
    <row r="45" spans="1:2" x14ac:dyDescent="0.2">
      <c r="A45" s="6">
        <v>37</v>
      </c>
      <c r="B45" s="7">
        <f t="shared" si="0"/>
        <v>0.1644356329728591</v>
      </c>
    </row>
    <row r="46" spans="1:2" x14ac:dyDescent="0.2">
      <c r="A46" s="6">
        <v>38</v>
      </c>
      <c r="B46" s="7">
        <f t="shared" si="0"/>
        <v>0.15660536473605632</v>
      </c>
    </row>
    <row r="47" spans="1:2" x14ac:dyDescent="0.2">
      <c r="A47" s="6">
        <v>39</v>
      </c>
      <c r="B47" s="7">
        <f t="shared" si="0"/>
        <v>0.14914796641529171</v>
      </c>
    </row>
    <row r="48" spans="1:2" x14ac:dyDescent="0.2">
      <c r="A48" s="4">
        <v>40</v>
      </c>
      <c r="B48" s="8">
        <f t="shared" si="0"/>
        <v>0.14204568230027784</v>
      </c>
    </row>
    <row r="49" spans="1:2" x14ac:dyDescent="0.2">
      <c r="A49" s="6">
        <v>41</v>
      </c>
      <c r="B49" s="7">
        <f t="shared" si="0"/>
        <v>0.13528160219074079</v>
      </c>
    </row>
    <row r="50" spans="1:2" x14ac:dyDescent="0.2">
      <c r="A50" s="6">
        <v>42</v>
      </c>
      <c r="B50" s="7">
        <f t="shared" si="0"/>
        <v>0.12883962113403885</v>
      </c>
    </row>
    <row r="51" spans="1:2" x14ac:dyDescent="0.2">
      <c r="A51" s="6">
        <v>43</v>
      </c>
      <c r="B51" s="7">
        <f t="shared" si="0"/>
        <v>0.12270440108003698</v>
      </c>
    </row>
    <row r="52" spans="1:2" x14ac:dyDescent="0.2">
      <c r="A52" s="6">
        <v>44</v>
      </c>
      <c r="B52" s="7">
        <f t="shared" si="0"/>
        <v>0.11686133436193999</v>
      </c>
    </row>
    <row r="53" spans="1:2" x14ac:dyDescent="0.2">
      <c r="A53" s="6">
        <v>45</v>
      </c>
      <c r="B53" s="7">
        <f t="shared" si="0"/>
        <v>0.1112965089161333</v>
      </c>
    </row>
    <row r="54" spans="1:2" x14ac:dyDescent="0.2">
      <c r="A54" s="6">
        <v>46</v>
      </c>
      <c r="B54" s="7">
        <f t="shared" si="0"/>
        <v>0.10599667515822221</v>
      </c>
    </row>
    <row r="55" spans="1:2" x14ac:dyDescent="0.2">
      <c r="A55" s="6">
        <v>47</v>
      </c>
      <c r="B55" s="7">
        <f t="shared" si="0"/>
        <v>0.10094921443640208</v>
      </c>
    </row>
    <row r="56" spans="1:2" x14ac:dyDescent="0.2">
      <c r="A56" s="6">
        <v>48</v>
      </c>
      <c r="B56" s="7">
        <f t="shared" si="0"/>
        <v>9.6142108987049613E-2</v>
      </c>
    </row>
    <row r="57" spans="1:2" x14ac:dyDescent="0.2">
      <c r="A57" s="6">
        <v>49</v>
      </c>
      <c r="B57" s="7">
        <f t="shared" si="0"/>
        <v>9.1563913320999626E-2</v>
      </c>
    </row>
    <row r="58" spans="1:2" x14ac:dyDescent="0.2">
      <c r="A58" s="4">
        <v>50</v>
      </c>
      <c r="B58" s="8">
        <f t="shared" si="0"/>
        <v>8.7203726972380588E-2</v>
      </c>
    </row>
    <row r="59" spans="1:2" x14ac:dyDescent="0.2">
      <c r="A59" s="6">
        <v>51</v>
      </c>
      <c r="B59" s="7">
        <f t="shared" si="0"/>
        <v>8.3051168545124371E-2</v>
      </c>
    </row>
    <row r="60" spans="1:2" x14ac:dyDescent="0.2">
      <c r="A60" s="6">
        <v>52</v>
      </c>
      <c r="B60" s="7">
        <f t="shared" si="0"/>
        <v>7.9096350995356543E-2</v>
      </c>
    </row>
    <row r="61" spans="1:2" x14ac:dyDescent="0.2">
      <c r="A61" s="6">
        <v>53</v>
      </c>
      <c r="B61" s="7">
        <f t="shared" si="0"/>
        <v>7.5329858090815757E-2</v>
      </c>
    </row>
    <row r="62" spans="1:2" x14ac:dyDescent="0.2">
      <c r="A62" s="6">
        <v>54</v>
      </c>
      <c r="B62" s="7">
        <f t="shared" si="0"/>
        <v>7.1742721991253117E-2</v>
      </c>
    </row>
    <row r="63" spans="1:2" x14ac:dyDescent="0.2">
      <c r="A63" s="6">
        <v>55</v>
      </c>
      <c r="B63" s="7">
        <f t="shared" si="0"/>
        <v>6.8326401896431521E-2</v>
      </c>
    </row>
    <row r="64" spans="1:2" x14ac:dyDescent="0.2">
      <c r="A64" s="6">
        <v>56</v>
      </c>
      <c r="B64" s="7">
        <f t="shared" si="0"/>
        <v>6.5072763710887174E-2</v>
      </c>
    </row>
    <row r="65" spans="1:2" x14ac:dyDescent="0.2">
      <c r="A65" s="6">
        <v>57</v>
      </c>
      <c r="B65" s="7">
        <f t="shared" si="0"/>
        <v>6.1974060677035397E-2</v>
      </c>
    </row>
    <row r="66" spans="1:2" x14ac:dyDescent="0.2">
      <c r="A66" s="6">
        <v>58</v>
      </c>
      <c r="B66" s="7">
        <f t="shared" si="0"/>
        <v>5.9022914930509894E-2</v>
      </c>
    </row>
    <row r="67" spans="1:2" x14ac:dyDescent="0.2">
      <c r="A67" s="6">
        <v>59</v>
      </c>
      <c r="B67" s="7">
        <f t="shared" si="0"/>
        <v>5.6212299933818946E-2</v>
      </c>
    </row>
    <row r="68" spans="1:2" x14ac:dyDescent="0.2">
      <c r="A68" s="4">
        <v>60</v>
      </c>
      <c r="B68" s="8">
        <f t="shared" si="0"/>
        <v>5.3535523746494243E-2</v>
      </c>
    </row>
    <row r="69" spans="1:2" x14ac:dyDescent="0.2">
      <c r="A69" s="6">
        <v>61</v>
      </c>
      <c r="B69" s="7">
        <f t="shared" si="0"/>
        <v>5.0986213091899268E-2</v>
      </c>
    </row>
    <row r="70" spans="1:2" x14ac:dyDescent="0.2">
      <c r="A70" s="6">
        <v>62</v>
      </c>
      <c r="B70" s="7">
        <f t="shared" si="0"/>
        <v>4.855829818276123E-2</v>
      </c>
    </row>
    <row r="71" spans="1:2" x14ac:dyDescent="0.2">
      <c r="A71" s="6">
        <v>63</v>
      </c>
      <c r="B71" s="7">
        <f t="shared" si="0"/>
        <v>4.6245998269296387E-2</v>
      </c>
    </row>
    <row r="72" spans="1:2" x14ac:dyDescent="0.2">
      <c r="A72" s="6">
        <v>64</v>
      </c>
      <c r="B72" s="7">
        <f t="shared" si="0"/>
        <v>4.4043807875520369E-2</v>
      </c>
    </row>
    <row r="73" spans="1:2" x14ac:dyDescent="0.2">
      <c r="A73" s="6">
        <v>65</v>
      </c>
      <c r="B73" s="7">
        <f t="shared" si="0"/>
        <v>4.1946483690971779E-2</v>
      </c>
    </row>
    <row r="74" spans="1:2" x14ac:dyDescent="0.2">
      <c r="A74" s="6">
        <v>66</v>
      </c>
      <c r="B74" s="7">
        <f t="shared" ref="B74:B78" si="1">1/(1+$C$6)^A74</f>
        <v>3.9949032086639788E-2</v>
      </c>
    </row>
    <row r="75" spans="1:2" x14ac:dyDescent="0.2">
      <c r="A75" s="6">
        <v>67</v>
      </c>
      <c r="B75" s="7">
        <f t="shared" si="1"/>
        <v>3.8046697225371226E-2</v>
      </c>
    </row>
    <row r="76" spans="1:2" x14ac:dyDescent="0.2">
      <c r="A76" s="6">
        <v>68</v>
      </c>
      <c r="B76" s="7">
        <f t="shared" si="1"/>
        <v>3.6234949738448791E-2</v>
      </c>
    </row>
    <row r="77" spans="1:2" x14ac:dyDescent="0.2">
      <c r="A77" s="6">
        <v>69</v>
      </c>
      <c r="B77" s="7">
        <f t="shared" si="1"/>
        <v>3.4509475941379798E-2</v>
      </c>
    </row>
    <row r="78" spans="1:2" x14ac:dyDescent="0.2">
      <c r="A78" s="6">
        <v>70</v>
      </c>
      <c r="B78" s="7">
        <f t="shared" si="1"/>
        <v>3.2866167563218862E-2</v>
      </c>
    </row>
  </sheetData>
  <sheetProtection sheet="1" objects="1" scenarios="1" formatCells="0" formatColumns="0" formatRows="0"/>
  <mergeCells count="2">
    <mergeCell ref="A6:B6"/>
    <mergeCell ref="A4:F4"/>
  </mergeCells>
  <pageMargins left="0.70866141732283472" right="0.70866141732283472" top="0.78740157480314965" bottom="0.78740157480314965" header="0.31496062992125984" footer="0.31496062992125984"/>
  <pageSetup paperSize="9" scale="73"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64FE2-ECF5-41C5-9C40-CB6CFE092607}">
  <sheetPr>
    <pageSetUpPr fitToPage="1"/>
  </sheetPr>
  <dimension ref="A2:H79"/>
  <sheetViews>
    <sheetView topLeftCell="A30" workbookViewId="0">
      <selection activeCell="D74" sqref="D74"/>
    </sheetView>
  </sheetViews>
  <sheetFormatPr baseColWidth="10" defaultRowHeight="12.75" x14ac:dyDescent="0.2"/>
  <cols>
    <col min="1" max="1" width="7.5703125" style="2" customWidth="1"/>
    <col min="2" max="2" width="16" style="2" customWidth="1"/>
    <col min="3" max="16384" width="11.42578125" style="2"/>
  </cols>
  <sheetData>
    <row r="2" spans="1:8" x14ac:dyDescent="0.2">
      <c r="A2" s="1" t="s">
        <v>12</v>
      </c>
    </row>
    <row r="3" spans="1:8" x14ac:dyDescent="0.2">
      <c r="A3" s="1"/>
    </row>
    <row r="4" spans="1:8" ht="78.75" customHeight="1" x14ac:dyDescent="0.2">
      <c r="A4" s="29" t="s">
        <v>13</v>
      </c>
      <c r="B4" s="30"/>
      <c r="C4" s="30"/>
      <c r="D4" s="30"/>
      <c r="E4" s="30"/>
      <c r="F4" s="30"/>
      <c r="G4" s="30"/>
      <c r="H4" s="31"/>
    </row>
    <row r="6" spans="1:8" ht="14.25" x14ac:dyDescent="0.2">
      <c r="A6" s="28" t="s">
        <v>9</v>
      </c>
      <c r="B6" s="28"/>
      <c r="C6" s="22">
        <v>0.05</v>
      </c>
      <c r="G6" s="23" t="s">
        <v>10</v>
      </c>
      <c r="H6" s="23"/>
    </row>
    <row r="7" spans="1:8" x14ac:dyDescent="0.2">
      <c r="A7" s="3"/>
      <c r="B7" s="3"/>
      <c r="C7" s="20"/>
    </row>
    <row r="8" spans="1:8" x14ac:dyDescent="0.2">
      <c r="B8" s="21"/>
    </row>
    <row r="9" spans="1:8" x14ac:dyDescent="0.2">
      <c r="A9" s="4" t="s">
        <v>3</v>
      </c>
      <c r="B9" s="5" t="s">
        <v>11</v>
      </c>
    </row>
    <row r="10" spans="1:8" x14ac:dyDescent="0.2">
      <c r="A10" s="6">
        <v>1</v>
      </c>
      <c r="B10" s="17">
        <f>1/(1+$C$6)^A10</f>
        <v>0.95238095238095233</v>
      </c>
    </row>
    <row r="11" spans="1:8" x14ac:dyDescent="0.2">
      <c r="A11" s="6">
        <v>2</v>
      </c>
      <c r="B11" s="17">
        <f>B10+1/(1+$C$6)^A11</f>
        <v>1.8594104308390023</v>
      </c>
    </row>
    <row r="12" spans="1:8" x14ac:dyDescent="0.2">
      <c r="A12" s="6">
        <v>3</v>
      </c>
      <c r="B12" s="17">
        <f t="shared" ref="B12:B42" si="0">B11+1/(1+$C$6)^A12</f>
        <v>2.7232480293704784</v>
      </c>
    </row>
    <row r="13" spans="1:8" x14ac:dyDescent="0.2">
      <c r="A13" s="6">
        <v>4</v>
      </c>
      <c r="B13" s="17">
        <f t="shared" si="0"/>
        <v>3.5459505041623602</v>
      </c>
    </row>
    <row r="14" spans="1:8" x14ac:dyDescent="0.2">
      <c r="A14" s="6">
        <v>5</v>
      </c>
      <c r="B14" s="17">
        <f t="shared" si="0"/>
        <v>4.329476670630819</v>
      </c>
    </row>
    <row r="15" spans="1:8" x14ac:dyDescent="0.2">
      <c r="A15" s="6">
        <v>6</v>
      </c>
      <c r="B15" s="17">
        <f t="shared" si="0"/>
        <v>5.0756920672674468</v>
      </c>
    </row>
    <row r="16" spans="1:8" x14ac:dyDescent="0.2">
      <c r="A16" s="6">
        <v>7</v>
      </c>
      <c r="B16" s="17">
        <f t="shared" si="0"/>
        <v>5.7863733973975684</v>
      </c>
    </row>
    <row r="17" spans="1:2" x14ac:dyDescent="0.2">
      <c r="A17" s="6">
        <v>8</v>
      </c>
      <c r="B17" s="17">
        <f t="shared" si="0"/>
        <v>6.4632127594262556</v>
      </c>
    </row>
    <row r="18" spans="1:2" x14ac:dyDescent="0.2">
      <c r="A18" s="6">
        <v>9</v>
      </c>
      <c r="B18" s="17">
        <f t="shared" si="0"/>
        <v>7.1078216756440531</v>
      </c>
    </row>
    <row r="19" spans="1:2" x14ac:dyDescent="0.2">
      <c r="A19" s="4">
        <v>10</v>
      </c>
      <c r="B19" s="8">
        <f t="shared" si="0"/>
        <v>7.7217349291848123</v>
      </c>
    </row>
    <row r="20" spans="1:2" x14ac:dyDescent="0.2">
      <c r="A20" s="6">
        <v>11</v>
      </c>
      <c r="B20" s="17">
        <f t="shared" si="0"/>
        <v>8.3064142182712501</v>
      </c>
    </row>
    <row r="21" spans="1:2" x14ac:dyDescent="0.2">
      <c r="A21" s="6">
        <v>12</v>
      </c>
      <c r="B21" s="17">
        <f t="shared" si="0"/>
        <v>8.8632516364488101</v>
      </c>
    </row>
    <row r="22" spans="1:2" x14ac:dyDescent="0.2">
      <c r="A22" s="6">
        <v>13</v>
      </c>
      <c r="B22" s="17">
        <f t="shared" si="0"/>
        <v>9.3935729870941049</v>
      </c>
    </row>
    <row r="23" spans="1:2" x14ac:dyDescent="0.2">
      <c r="A23" s="6">
        <v>14</v>
      </c>
      <c r="B23" s="17">
        <f t="shared" si="0"/>
        <v>9.8986409400896243</v>
      </c>
    </row>
    <row r="24" spans="1:2" x14ac:dyDescent="0.2">
      <c r="A24" s="6">
        <v>15</v>
      </c>
      <c r="B24" s="17">
        <f t="shared" si="0"/>
        <v>10.379658038180594</v>
      </c>
    </row>
    <row r="25" spans="1:2" x14ac:dyDescent="0.2">
      <c r="A25" s="6">
        <v>16</v>
      </c>
      <c r="B25" s="17">
        <f t="shared" si="0"/>
        <v>10.837769560171994</v>
      </c>
    </row>
    <row r="26" spans="1:2" x14ac:dyDescent="0.2">
      <c r="A26" s="6">
        <v>17</v>
      </c>
      <c r="B26" s="17">
        <f t="shared" si="0"/>
        <v>11.274066247782851</v>
      </c>
    </row>
    <row r="27" spans="1:2" x14ac:dyDescent="0.2">
      <c r="A27" s="6">
        <v>18</v>
      </c>
      <c r="B27" s="17">
        <f t="shared" si="0"/>
        <v>11.689586902650335</v>
      </c>
    </row>
    <row r="28" spans="1:2" x14ac:dyDescent="0.2">
      <c r="A28" s="6">
        <v>19</v>
      </c>
      <c r="B28" s="17">
        <f t="shared" si="0"/>
        <v>12.085320859666986</v>
      </c>
    </row>
    <row r="29" spans="1:2" x14ac:dyDescent="0.2">
      <c r="A29" s="4">
        <v>20</v>
      </c>
      <c r="B29" s="8">
        <f t="shared" si="0"/>
        <v>12.462210342539986</v>
      </c>
    </row>
    <row r="30" spans="1:2" x14ac:dyDescent="0.2">
      <c r="A30" s="6">
        <v>21</v>
      </c>
      <c r="B30" s="17">
        <f t="shared" si="0"/>
        <v>12.821152707180939</v>
      </c>
    </row>
    <row r="31" spans="1:2" x14ac:dyDescent="0.2">
      <c r="A31" s="6">
        <v>22</v>
      </c>
      <c r="B31" s="17">
        <f t="shared" si="0"/>
        <v>13.163002578267561</v>
      </c>
    </row>
    <row r="32" spans="1:2" x14ac:dyDescent="0.2">
      <c r="A32" s="6">
        <v>23</v>
      </c>
      <c r="B32" s="17">
        <f t="shared" si="0"/>
        <v>13.488573884064344</v>
      </c>
    </row>
    <row r="33" spans="1:2" x14ac:dyDescent="0.2">
      <c r="A33" s="6">
        <v>24</v>
      </c>
      <c r="B33" s="17">
        <f t="shared" si="0"/>
        <v>13.798641794346995</v>
      </c>
    </row>
    <row r="34" spans="1:2" x14ac:dyDescent="0.2">
      <c r="A34" s="6">
        <v>25</v>
      </c>
      <c r="B34" s="17">
        <f t="shared" si="0"/>
        <v>14.093944566044758</v>
      </c>
    </row>
    <row r="35" spans="1:2" x14ac:dyDescent="0.2">
      <c r="A35" s="6">
        <v>26</v>
      </c>
      <c r="B35" s="17">
        <f t="shared" si="0"/>
        <v>14.375185300995009</v>
      </c>
    </row>
    <row r="36" spans="1:2" x14ac:dyDescent="0.2">
      <c r="A36" s="6">
        <v>27</v>
      </c>
      <c r="B36" s="17">
        <f t="shared" si="0"/>
        <v>14.643033619995247</v>
      </c>
    </row>
    <row r="37" spans="1:2" x14ac:dyDescent="0.2">
      <c r="A37" s="6">
        <v>28</v>
      </c>
      <c r="B37" s="17">
        <f t="shared" si="0"/>
        <v>14.898127257138331</v>
      </c>
    </row>
    <row r="38" spans="1:2" x14ac:dyDescent="0.2">
      <c r="A38" s="6">
        <v>29</v>
      </c>
      <c r="B38" s="17">
        <f t="shared" si="0"/>
        <v>15.141073578226981</v>
      </c>
    </row>
    <row r="39" spans="1:2" x14ac:dyDescent="0.2">
      <c r="A39" s="4">
        <v>30</v>
      </c>
      <c r="B39" s="8">
        <f t="shared" si="0"/>
        <v>15.372451026882839</v>
      </c>
    </row>
    <row r="40" spans="1:2" x14ac:dyDescent="0.2">
      <c r="A40" s="6">
        <v>31</v>
      </c>
      <c r="B40" s="17">
        <f t="shared" si="0"/>
        <v>15.59281050179318</v>
      </c>
    </row>
    <row r="41" spans="1:2" x14ac:dyDescent="0.2">
      <c r="A41" s="6">
        <v>32</v>
      </c>
      <c r="B41" s="17">
        <f t="shared" si="0"/>
        <v>15.802676668374456</v>
      </c>
    </row>
    <row r="42" spans="1:2" x14ac:dyDescent="0.2">
      <c r="A42" s="6">
        <v>33</v>
      </c>
      <c r="B42" s="17">
        <f t="shared" si="0"/>
        <v>16.002549207975672</v>
      </c>
    </row>
    <row r="43" spans="1:2" x14ac:dyDescent="0.2">
      <c r="A43" s="6">
        <v>34</v>
      </c>
      <c r="B43" s="17">
        <f t="shared" ref="B43:B74" si="1">B42+1/(1+$C$6)^A43</f>
        <v>16.192904007595878</v>
      </c>
    </row>
    <row r="44" spans="1:2" x14ac:dyDescent="0.2">
      <c r="A44" s="6">
        <v>35</v>
      </c>
      <c r="B44" s="17">
        <f t="shared" si="1"/>
        <v>16.374194292948456</v>
      </c>
    </row>
    <row r="45" spans="1:2" x14ac:dyDescent="0.2">
      <c r="A45" s="6">
        <v>36</v>
      </c>
      <c r="B45" s="17">
        <f t="shared" si="1"/>
        <v>16.546851707569957</v>
      </c>
    </row>
    <row r="46" spans="1:2" x14ac:dyDescent="0.2">
      <c r="A46" s="6">
        <v>37</v>
      </c>
      <c r="B46" s="17">
        <f t="shared" si="1"/>
        <v>16.711287340542814</v>
      </c>
    </row>
    <row r="47" spans="1:2" x14ac:dyDescent="0.2">
      <c r="A47" s="6">
        <v>38</v>
      </c>
      <c r="B47" s="17">
        <f t="shared" si="1"/>
        <v>16.867892705278869</v>
      </c>
    </row>
    <row r="48" spans="1:2" x14ac:dyDescent="0.2">
      <c r="A48" s="6">
        <v>39</v>
      </c>
      <c r="B48" s="17">
        <f t="shared" si="1"/>
        <v>17.017040671694161</v>
      </c>
    </row>
    <row r="49" spans="1:2" x14ac:dyDescent="0.2">
      <c r="A49" s="4">
        <v>40</v>
      </c>
      <c r="B49" s="8">
        <f t="shared" si="1"/>
        <v>17.159086353994439</v>
      </c>
    </row>
    <row r="50" spans="1:2" x14ac:dyDescent="0.2">
      <c r="A50" s="6">
        <v>41</v>
      </c>
      <c r="B50" s="17">
        <f t="shared" si="1"/>
        <v>17.29436795618518</v>
      </c>
    </row>
    <row r="51" spans="1:2" x14ac:dyDescent="0.2">
      <c r="A51" s="6">
        <v>42</v>
      </c>
      <c r="B51" s="17">
        <f t="shared" si="1"/>
        <v>17.423207577319218</v>
      </c>
    </row>
    <row r="52" spans="1:2" x14ac:dyDescent="0.2">
      <c r="A52" s="6">
        <v>43</v>
      </c>
      <c r="B52" s="17">
        <f t="shared" si="1"/>
        <v>17.545911978399253</v>
      </c>
    </row>
    <row r="53" spans="1:2" x14ac:dyDescent="0.2">
      <c r="A53" s="6">
        <v>44</v>
      </c>
      <c r="B53" s="17">
        <f t="shared" si="1"/>
        <v>17.662773312761193</v>
      </c>
    </row>
    <row r="54" spans="1:2" x14ac:dyDescent="0.2">
      <c r="A54" s="6">
        <v>45</v>
      </c>
      <c r="B54" s="17">
        <f t="shared" si="1"/>
        <v>17.774069821677326</v>
      </c>
    </row>
    <row r="55" spans="1:2" x14ac:dyDescent="0.2">
      <c r="A55" s="6">
        <v>46</v>
      </c>
      <c r="B55" s="17">
        <f t="shared" si="1"/>
        <v>17.88006649683555</v>
      </c>
    </row>
    <row r="56" spans="1:2" x14ac:dyDescent="0.2">
      <c r="A56" s="6">
        <v>47</v>
      </c>
      <c r="B56" s="17">
        <f t="shared" si="1"/>
        <v>17.981015711271951</v>
      </c>
    </row>
    <row r="57" spans="1:2" x14ac:dyDescent="0.2">
      <c r="A57" s="6">
        <v>48</v>
      </c>
      <c r="B57" s="17">
        <f t="shared" si="1"/>
        <v>18.077157820259</v>
      </c>
    </row>
    <row r="58" spans="1:2" x14ac:dyDescent="0.2">
      <c r="A58" s="6">
        <v>49</v>
      </c>
      <c r="B58" s="17">
        <f t="shared" si="1"/>
        <v>18.16872173358</v>
      </c>
    </row>
    <row r="59" spans="1:2" x14ac:dyDescent="0.2">
      <c r="A59" s="4">
        <v>50</v>
      </c>
      <c r="B59" s="8">
        <f t="shared" si="1"/>
        <v>18.25592546055238</v>
      </c>
    </row>
    <row r="60" spans="1:2" x14ac:dyDescent="0.2">
      <c r="A60" s="6">
        <v>51</v>
      </c>
      <c r="B60" s="17">
        <f t="shared" si="1"/>
        <v>18.338976629097505</v>
      </c>
    </row>
    <row r="61" spans="1:2" x14ac:dyDescent="0.2">
      <c r="A61" s="6">
        <v>52</v>
      </c>
      <c r="B61" s="17">
        <f t="shared" si="1"/>
        <v>18.418072980092862</v>
      </c>
    </row>
    <row r="62" spans="1:2" x14ac:dyDescent="0.2">
      <c r="A62" s="6">
        <v>53</v>
      </c>
      <c r="B62" s="17">
        <f t="shared" si="1"/>
        <v>18.493402838183677</v>
      </c>
    </row>
    <row r="63" spans="1:2" x14ac:dyDescent="0.2">
      <c r="A63" s="6">
        <v>54</v>
      </c>
      <c r="B63" s="17">
        <f t="shared" si="1"/>
        <v>18.56514556017493</v>
      </c>
    </row>
    <row r="64" spans="1:2" x14ac:dyDescent="0.2">
      <c r="A64" s="6">
        <v>55</v>
      </c>
      <c r="B64" s="17">
        <f t="shared" si="1"/>
        <v>18.633471962071361</v>
      </c>
    </row>
    <row r="65" spans="1:2" x14ac:dyDescent="0.2">
      <c r="A65" s="6">
        <v>56</v>
      </c>
      <c r="B65" s="17">
        <f t="shared" si="1"/>
        <v>18.698544725782249</v>
      </c>
    </row>
    <row r="66" spans="1:2" x14ac:dyDescent="0.2">
      <c r="A66" s="6">
        <v>57</v>
      </c>
      <c r="B66" s="17">
        <f t="shared" si="1"/>
        <v>18.760518786459283</v>
      </c>
    </row>
    <row r="67" spans="1:2" x14ac:dyDescent="0.2">
      <c r="A67" s="6">
        <v>58</v>
      </c>
      <c r="B67" s="17">
        <f t="shared" si="1"/>
        <v>18.819541701389792</v>
      </c>
    </row>
    <row r="68" spans="1:2" x14ac:dyDescent="0.2">
      <c r="A68" s="6">
        <v>59</v>
      </c>
      <c r="B68" s="17">
        <f t="shared" si="1"/>
        <v>18.87575400132361</v>
      </c>
    </row>
    <row r="69" spans="1:2" x14ac:dyDescent="0.2">
      <c r="A69" s="4">
        <v>60</v>
      </c>
      <c r="B69" s="8">
        <f t="shared" si="1"/>
        <v>18.929289525070104</v>
      </c>
    </row>
    <row r="70" spans="1:2" x14ac:dyDescent="0.2">
      <c r="A70" s="6">
        <v>61</v>
      </c>
      <c r="B70" s="17">
        <f t="shared" si="1"/>
        <v>18.980275738162003</v>
      </c>
    </row>
    <row r="71" spans="1:2" x14ac:dyDescent="0.2">
      <c r="A71" s="6">
        <v>62</v>
      </c>
      <c r="B71" s="17">
        <f t="shared" si="1"/>
        <v>19.028834036344765</v>
      </c>
    </row>
    <row r="72" spans="1:2" x14ac:dyDescent="0.2">
      <c r="A72" s="6">
        <v>63</v>
      </c>
      <c r="B72" s="17">
        <f t="shared" si="1"/>
        <v>19.075080034614061</v>
      </c>
    </row>
    <row r="73" spans="1:2" x14ac:dyDescent="0.2">
      <c r="A73" s="6">
        <v>64</v>
      </c>
      <c r="B73" s="17">
        <f t="shared" si="1"/>
        <v>19.119123842489582</v>
      </c>
    </row>
    <row r="74" spans="1:2" x14ac:dyDescent="0.2">
      <c r="A74" s="6">
        <v>65</v>
      </c>
      <c r="B74" s="17">
        <f t="shared" si="1"/>
        <v>19.161070326180553</v>
      </c>
    </row>
    <row r="75" spans="1:2" x14ac:dyDescent="0.2">
      <c r="A75" s="6">
        <v>66</v>
      </c>
      <c r="B75" s="17">
        <f t="shared" ref="B75:B79" si="2">B74+1/(1+$C$6)^A75</f>
        <v>19.201019358267192</v>
      </c>
    </row>
    <row r="76" spans="1:2" x14ac:dyDescent="0.2">
      <c r="A76" s="6">
        <v>67</v>
      </c>
      <c r="B76" s="17">
        <f t="shared" si="2"/>
        <v>19.239066055492565</v>
      </c>
    </row>
    <row r="77" spans="1:2" x14ac:dyDescent="0.2">
      <c r="A77" s="6">
        <v>68</v>
      </c>
      <c r="B77" s="17">
        <f t="shared" si="2"/>
        <v>19.275301005231015</v>
      </c>
    </row>
    <row r="78" spans="1:2" x14ac:dyDescent="0.2">
      <c r="A78" s="6">
        <v>69</v>
      </c>
      <c r="B78" s="17">
        <f t="shared" si="2"/>
        <v>19.309810481172395</v>
      </c>
    </row>
    <row r="79" spans="1:2" x14ac:dyDescent="0.2">
      <c r="A79" s="6">
        <v>70</v>
      </c>
      <c r="B79" s="17">
        <f t="shared" si="2"/>
        <v>19.342676648735615</v>
      </c>
    </row>
  </sheetData>
  <sheetProtection algorithmName="SHA-512" hashValue="fZrx+dOtaf6CxwyGPLjmTjC3yKAGFS0PW7SoslzAEjDDwivSey0Sxr+gucUhYUNFRU2CmEGWSkgq1zSZomvIMw==" saltValue="L3w2YEEEM4gsiSUcliTotw==" spinCount="100000" sheet="1" formatCells="0" formatColumns="0" formatRows="0"/>
  <mergeCells count="2">
    <mergeCell ref="A6:B6"/>
    <mergeCell ref="A4:H4"/>
  </mergeCells>
  <pageMargins left="0.70866141732283472" right="0.70866141732283472" top="0.78740157480314965" bottom="0.78740157480314965" header="0.31496062992125984" footer="0.31496062992125984"/>
  <pageSetup paperSize="9" scale="71"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067B5-161E-4373-A898-AC10350EA5C1}">
  <sheetPr>
    <pageSetUpPr fitToPage="1"/>
  </sheetPr>
  <dimension ref="A2:H81"/>
  <sheetViews>
    <sheetView workbookViewId="0">
      <selection activeCell="Q25" sqref="Q25"/>
    </sheetView>
  </sheetViews>
  <sheetFormatPr baseColWidth="10" defaultColWidth="8.140625" defaultRowHeight="12.75" x14ac:dyDescent="0.2"/>
  <cols>
    <col min="1" max="1" width="8.140625" style="2"/>
    <col min="2" max="2" width="10.7109375" style="2" customWidth="1"/>
    <col min="3" max="3" width="10.140625" style="2" customWidth="1"/>
    <col min="4" max="7" width="8.140625" style="2"/>
    <col min="8" max="8" width="39.42578125" style="2" customWidth="1"/>
    <col min="9" max="16384" width="8.140625" style="2"/>
  </cols>
  <sheetData>
    <row r="2" spans="1:8" x14ac:dyDescent="0.2">
      <c r="A2" s="1" t="s">
        <v>16</v>
      </c>
      <c r="B2" s="1"/>
    </row>
    <row r="3" spans="1:8" x14ac:dyDescent="0.2">
      <c r="A3" s="1"/>
      <c r="B3" s="1"/>
    </row>
    <row r="4" spans="1:8" ht="91.5" customHeight="1" x14ac:dyDescent="0.2">
      <c r="A4" s="29" t="s">
        <v>14</v>
      </c>
      <c r="B4" s="30"/>
      <c r="C4" s="33"/>
      <c r="D4" s="33"/>
      <c r="E4" s="33"/>
      <c r="F4" s="33"/>
      <c r="G4" s="33"/>
      <c r="H4" s="34"/>
    </row>
    <row r="6" spans="1:8" ht="14.25" x14ac:dyDescent="0.2">
      <c r="A6" s="28" t="s">
        <v>9</v>
      </c>
      <c r="B6" s="28"/>
      <c r="C6" s="28"/>
      <c r="D6" s="22">
        <v>0.03</v>
      </c>
      <c r="H6" s="23" t="s">
        <v>10</v>
      </c>
    </row>
    <row r="7" spans="1:8" x14ac:dyDescent="0.2">
      <c r="A7" s="28" t="s">
        <v>8</v>
      </c>
      <c r="B7" s="28"/>
      <c r="C7" s="32"/>
      <c r="D7" s="22">
        <v>0.02</v>
      </c>
    </row>
    <row r="9" spans="1:8" x14ac:dyDescent="0.2">
      <c r="B9" s="27"/>
      <c r="C9" s="27"/>
    </row>
    <row r="10" spans="1:8" ht="25.5" x14ac:dyDescent="0.2">
      <c r="A10" s="4" t="s">
        <v>3</v>
      </c>
      <c r="B10" s="25" t="s">
        <v>1</v>
      </c>
      <c r="C10" s="26" t="s">
        <v>11</v>
      </c>
    </row>
    <row r="11" spans="1:8" x14ac:dyDescent="0.2">
      <c r="A11" s="6">
        <v>1</v>
      </c>
      <c r="B11" s="18">
        <f>(1+$D$7)^A11/(1+$D$6)^A11</f>
        <v>0.99029126213592233</v>
      </c>
      <c r="C11" s="7">
        <f>(1+$D$7)^A11/(1+$D$6)^A11</f>
        <v>0.99029126213592233</v>
      </c>
      <c r="E11" s="10"/>
    </row>
    <row r="12" spans="1:8" x14ac:dyDescent="0.2">
      <c r="A12" s="6">
        <v>2</v>
      </c>
      <c r="B12" s="18">
        <f t="shared" ref="B12:B75" si="0">(1+$D$7)^A12/(1+$D$6)^A12</f>
        <v>0.98067678386275803</v>
      </c>
      <c r="C12" s="7">
        <f>C11+(1+$D$7)^A12/(1+$D$6)^A12</f>
        <v>1.9709680459986805</v>
      </c>
      <c r="E12" s="10"/>
    </row>
    <row r="13" spans="1:8" x14ac:dyDescent="0.2">
      <c r="A13" s="6">
        <v>3</v>
      </c>
      <c r="B13" s="18">
        <f t="shared" si="0"/>
        <v>0.97115565003884774</v>
      </c>
      <c r="C13" s="7">
        <f t="shared" ref="C13:C76" si="1">C12+(1+$D$7)^A13/(1+$D$6)^A13</f>
        <v>2.9421236960375281</v>
      </c>
      <c r="E13" s="10"/>
    </row>
    <row r="14" spans="1:8" x14ac:dyDescent="0.2">
      <c r="A14" s="6">
        <v>4</v>
      </c>
      <c r="B14" s="18">
        <f t="shared" si="0"/>
        <v>0.96172695440740275</v>
      </c>
      <c r="C14" s="7">
        <f t="shared" si="1"/>
        <v>3.9038506504449311</v>
      </c>
      <c r="E14" s="10"/>
    </row>
    <row r="15" spans="1:8" x14ac:dyDescent="0.2">
      <c r="A15" s="6">
        <v>5</v>
      </c>
      <c r="B15" s="18">
        <f t="shared" si="0"/>
        <v>0.9523897995102435</v>
      </c>
      <c r="C15" s="7">
        <f t="shared" si="1"/>
        <v>4.856240449955175</v>
      </c>
      <c r="E15" s="10"/>
    </row>
    <row r="16" spans="1:8" x14ac:dyDescent="0.2">
      <c r="A16" s="6">
        <v>6</v>
      </c>
      <c r="B16" s="18">
        <f t="shared" si="0"/>
        <v>0.94314329660237706</v>
      </c>
      <c r="C16" s="7">
        <f t="shared" si="1"/>
        <v>5.7993837465575524</v>
      </c>
      <c r="E16" s="10"/>
    </row>
    <row r="17" spans="1:5" x14ac:dyDescent="0.2">
      <c r="A17" s="6">
        <v>7</v>
      </c>
      <c r="B17" s="18">
        <f t="shared" si="0"/>
        <v>0.93398656556740223</v>
      </c>
      <c r="C17" s="7">
        <f t="shared" si="1"/>
        <v>6.7333703121249542</v>
      </c>
      <c r="E17" s="10"/>
    </row>
    <row r="18" spans="1:5" x14ac:dyDescent="0.2">
      <c r="A18" s="6">
        <v>8</v>
      </c>
      <c r="B18" s="18">
        <f t="shared" si="0"/>
        <v>0.92491873483373832</v>
      </c>
      <c r="C18" s="7">
        <f t="shared" si="1"/>
        <v>7.6582890469586928</v>
      </c>
      <c r="E18" s="10"/>
    </row>
    <row r="19" spans="1:5" x14ac:dyDescent="0.2">
      <c r="A19" s="6">
        <v>9</v>
      </c>
      <c r="B19" s="18">
        <f t="shared" si="0"/>
        <v>0.9159389412916632</v>
      </c>
      <c r="C19" s="7">
        <f t="shared" si="1"/>
        <v>8.5742279882503567</v>
      </c>
    </row>
    <row r="20" spans="1:5" x14ac:dyDescent="0.2">
      <c r="A20" s="4">
        <v>10</v>
      </c>
      <c r="B20" s="19">
        <f t="shared" si="0"/>
        <v>0.90704633021116166</v>
      </c>
      <c r="C20" s="8">
        <f t="shared" si="1"/>
        <v>9.4812743184615176</v>
      </c>
    </row>
    <row r="21" spans="1:5" x14ac:dyDescent="0.2">
      <c r="A21" s="6">
        <v>11</v>
      </c>
      <c r="B21" s="18">
        <f t="shared" si="0"/>
        <v>0.89824005516056771</v>
      </c>
      <c r="C21" s="17">
        <f t="shared" si="1"/>
        <v>10.379514373622085</v>
      </c>
    </row>
    <row r="22" spans="1:5" x14ac:dyDescent="0.2">
      <c r="A22" s="6">
        <v>12</v>
      </c>
      <c r="B22" s="18">
        <f t="shared" si="0"/>
        <v>0.88951927792599939</v>
      </c>
      <c r="C22" s="17">
        <f t="shared" si="1"/>
        <v>11.269033651548083</v>
      </c>
    </row>
    <row r="23" spans="1:5" x14ac:dyDescent="0.2">
      <c r="A23" s="6">
        <v>13</v>
      </c>
      <c r="B23" s="18">
        <f t="shared" si="0"/>
        <v>0.88088316843157211</v>
      </c>
      <c r="C23" s="17">
        <f t="shared" si="1"/>
        <v>12.149916819979655</v>
      </c>
      <c r="E23" s="7"/>
    </row>
    <row r="24" spans="1:5" x14ac:dyDescent="0.2">
      <c r="A24" s="6">
        <v>14</v>
      </c>
      <c r="B24" s="18">
        <f t="shared" si="0"/>
        <v>0.87233090466039187</v>
      </c>
      <c r="C24" s="17">
        <f t="shared" si="1"/>
        <v>13.022247724640048</v>
      </c>
    </row>
    <row r="25" spans="1:5" x14ac:dyDescent="0.2">
      <c r="A25" s="6">
        <v>15</v>
      </c>
      <c r="B25" s="18">
        <f t="shared" si="0"/>
        <v>0.86386167257631008</v>
      </c>
      <c r="C25" s="17">
        <f t="shared" si="1"/>
        <v>13.886109397216357</v>
      </c>
    </row>
    <row r="26" spans="1:5" x14ac:dyDescent="0.2">
      <c r="A26" s="6">
        <v>16</v>
      </c>
      <c r="B26" s="18">
        <f t="shared" si="0"/>
        <v>0.85547466604644329</v>
      </c>
      <c r="C26" s="17">
        <f t="shared" si="1"/>
        <v>14.741584063262801</v>
      </c>
    </row>
    <row r="27" spans="1:5" x14ac:dyDescent="0.2">
      <c r="A27" s="6">
        <v>17</v>
      </c>
      <c r="B27" s="18">
        <f t="shared" si="0"/>
        <v>0.84716908676443903</v>
      </c>
      <c r="C27" s="17">
        <f t="shared" si="1"/>
        <v>15.588753150027239</v>
      </c>
    </row>
    <row r="28" spans="1:5" x14ac:dyDescent="0.2">
      <c r="A28" s="6">
        <v>18</v>
      </c>
      <c r="B28" s="18">
        <f t="shared" si="0"/>
        <v>0.83894414417449292</v>
      </c>
      <c r="C28" s="17">
        <f t="shared" si="1"/>
        <v>16.427697294201732</v>
      </c>
    </row>
    <row r="29" spans="1:5" x14ac:dyDescent="0.2">
      <c r="A29" s="6">
        <v>19</v>
      </c>
      <c r="B29" s="18">
        <f t="shared" si="0"/>
        <v>0.83079905539609977</v>
      </c>
      <c r="C29" s="17">
        <f t="shared" si="1"/>
        <v>17.258496349597831</v>
      </c>
    </row>
    <row r="30" spans="1:5" x14ac:dyDescent="0.2">
      <c r="A30" s="4">
        <v>20</v>
      </c>
      <c r="B30" s="19">
        <f t="shared" si="0"/>
        <v>0.82273304514953582</v>
      </c>
      <c r="C30" s="8">
        <f t="shared" si="1"/>
        <v>18.081229394747368</v>
      </c>
    </row>
    <row r="31" spans="1:5" x14ac:dyDescent="0.2">
      <c r="A31" s="6">
        <v>21</v>
      </c>
      <c r="B31" s="18">
        <f t="shared" si="0"/>
        <v>0.81474534568206458</v>
      </c>
      <c r="C31" s="17">
        <f t="shared" si="1"/>
        <v>18.89597474042943</v>
      </c>
    </row>
    <row r="32" spans="1:5" x14ac:dyDescent="0.2">
      <c r="A32" s="6">
        <v>22</v>
      </c>
      <c r="B32" s="18">
        <f t="shared" si="0"/>
        <v>0.80683519669486004</v>
      </c>
      <c r="C32" s="17">
        <f t="shared" si="1"/>
        <v>19.70280993712429</v>
      </c>
    </row>
    <row r="33" spans="1:3" x14ac:dyDescent="0.2">
      <c r="A33" s="6">
        <v>23</v>
      </c>
      <c r="B33" s="18">
        <f t="shared" si="0"/>
        <v>0.799001845270638</v>
      </c>
      <c r="C33" s="17">
        <f t="shared" si="1"/>
        <v>20.501811782394928</v>
      </c>
    </row>
    <row r="34" spans="1:3" x14ac:dyDescent="0.2">
      <c r="A34" s="6">
        <v>24</v>
      </c>
      <c r="B34" s="18">
        <f t="shared" si="0"/>
        <v>0.79124454580199111</v>
      </c>
      <c r="C34" s="17">
        <f t="shared" si="1"/>
        <v>21.293056328196919</v>
      </c>
    </row>
    <row r="35" spans="1:3" x14ac:dyDescent="0.2">
      <c r="A35" s="6">
        <v>25</v>
      </c>
      <c r="B35" s="18">
        <f t="shared" si="0"/>
        <v>0.78356255992041846</v>
      </c>
      <c r="C35" s="17">
        <f t="shared" si="1"/>
        <v>22.076618888117338</v>
      </c>
    </row>
    <row r="36" spans="1:3" x14ac:dyDescent="0.2">
      <c r="A36" s="6">
        <v>26</v>
      </c>
      <c r="B36" s="18">
        <f t="shared" si="0"/>
        <v>0.7759551564260454</v>
      </c>
      <c r="C36" s="17">
        <f t="shared" si="1"/>
        <v>22.852574044543385</v>
      </c>
    </row>
    <row r="37" spans="1:3" x14ac:dyDescent="0.2">
      <c r="A37" s="6">
        <v>27</v>
      </c>
      <c r="B37" s="18">
        <f t="shared" si="0"/>
        <v>0.76842161121802544</v>
      </c>
      <c r="C37" s="17">
        <f t="shared" si="1"/>
        <v>23.620995655761408</v>
      </c>
    </row>
    <row r="38" spans="1:3" x14ac:dyDescent="0.2">
      <c r="A38" s="6">
        <v>28</v>
      </c>
      <c r="B38" s="18">
        <f t="shared" si="0"/>
        <v>0.76096120722561766</v>
      </c>
      <c r="C38" s="17">
        <f t="shared" si="1"/>
        <v>24.381956862987025</v>
      </c>
    </row>
    <row r="39" spans="1:3" x14ac:dyDescent="0.2">
      <c r="A39" s="6">
        <v>29</v>
      </c>
      <c r="B39" s="18">
        <f t="shared" si="0"/>
        <v>0.75357323433993195</v>
      </c>
      <c r="C39" s="17">
        <f t="shared" si="1"/>
        <v>25.135530097326956</v>
      </c>
    </row>
    <row r="40" spans="1:3" x14ac:dyDescent="0.2">
      <c r="A40" s="4">
        <v>30</v>
      </c>
      <c r="B40" s="19">
        <f t="shared" si="0"/>
        <v>0.74625698934634044</v>
      </c>
      <c r="C40" s="8">
        <f t="shared" si="1"/>
        <v>25.881787086673295</v>
      </c>
    </row>
    <row r="41" spans="1:3" x14ac:dyDescent="0.2">
      <c r="A41" s="6">
        <v>31</v>
      </c>
      <c r="B41" s="18">
        <f t="shared" si="0"/>
        <v>0.73901177585754074</v>
      </c>
      <c r="C41" s="17">
        <f t="shared" si="1"/>
        <v>26.620798862530837</v>
      </c>
    </row>
    <row r="42" spans="1:3" x14ac:dyDescent="0.2">
      <c r="A42" s="6">
        <v>32</v>
      </c>
      <c r="B42" s="18">
        <f t="shared" si="0"/>
        <v>0.73183690424727366</v>
      </c>
      <c r="C42" s="17">
        <f t="shared" si="1"/>
        <v>27.352635766778111</v>
      </c>
    </row>
    <row r="43" spans="1:3" x14ac:dyDescent="0.2">
      <c r="A43" s="6">
        <v>33</v>
      </c>
      <c r="B43" s="18">
        <f t="shared" si="0"/>
        <v>0.72473169158467876</v>
      </c>
      <c r="C43" s="17">
        <f t="shared" si="1"/>
        <v>28.07736745836279</v>
      </c>
    </row>
    <row r="44" spans="1:3" x14ac:dyDescent="0.2">
      <c r="A44" s="6">
        <v>34</v>
      </c>
      <c r="B44" s="18">
        <f t="shared" si="0"/>
        <v>0.71769546156929365</v>
      </c>
      <c r="C44" s="17">
        <f t="shared" si="1"/>
        <v>28.795062919932082</v>
      </c>
    </row>
    <row r="45" spans="1:3" x14ac:dyDescent="0.2">
      <c r="A45" s="6">
        <v>35</v>
      </c>
      <c r="B45" s="18">
        <f t="shared" si="0"/>
        <v>0.71072754446667896</v>
      </c>
      <c r="C45" s="17">
        <f t="shared" si="1"/>
        <v>29.505790464398761</v>
      </c>
    </row>
    <row r="46" spans="1:3" x14ac:dyDescent="0.2">
      <c r="A46" s="6">
        <v>36</v>
      </c>
      <c r="B46" s="18">
        <f t="shared" si="0"/>
        <v>0.70382727704467241</v>
      </c>
      <c r="C46" s="17">
        <f t="shared" si="1"/>
        <v>30.209617741443434</v>
      </c>
    </row>
    <row r="47" spans="1:3" x14ac:dyDescent="0.2">
      <c r="A47" s="6">
        <v>37</v>
      </c>
      <c r="B47" s="18">
        <f t="shared" si="0"/>
        <v>0.69699400251025834</v>
      </c>
      <c r="C47" s="17">
        <f t="shared" si="1"/>
        <v>30.906611743953693</v>
      </c>
    </row>
    <row r="48" spans="1:3" x14ac:dyDescent="0.2">
      <c r="A48" s="6">
        <v>38</v>
      </c>
      <c r="B48" s="18">
        <f t="shared" si="0"/>
        <v>0.690227070447052</v>
      </c>
      <c r="C48" s="17">
        <f t="shared" si="1"/>
        <v>31.596838814400744</v>
      </c>
    </row>
    <row r="49" spans="1:3" x14ac:dyDescent="0.2">
      <c r="A49" s="6">
        <v>39</v>
      </c>
      <c r="B49" s="18">
        <f t="shared" si="0"/>
        <v>0.68352583675339096</v>
      </c>
      <c r="C49" s="17">
        <f t="shared" si="1"/>
        <v>32.280364651154137</v>
      </c>
    </row>
    <row r="50" spans="1:3" x14ac:dyDescent="0.2">
      <c r="A50" s="4">
        <v>40</v>
      </c>
      <c r="B50" s="19">
        <f t="shared" si="0"/>
        <v>0.6768896635810282</v>
      </c>
      <c r="C50" s="8">
        <f t="shared" si="1"/>
        <v>32.957254314735167</v>
      </c>
    </row>
    <row r="51" spans="1:3" x14ac:dyDescent="0.2">
      <c r="A51" s="6">
        <v>41</v>
      </c>
      <c r="B51" s="18">
        <f t="shared" si="0"/>
        <v>0.6703179192744162</v>
      </c>
      <c r="C51" s="17">
        <f t="shared" si="1"/>
        <v>33.627572234009584</v>
      </c>
    </row>
    <row r="52" spans="1:3" x14ac:dyDescent="0.2">
      <c r="A52" s="6">
        <v>42</v>
      </c>
      <c r="B52" s="18">
        <f t="shared" si="0"/>
        <v>0.66380997831058686</v>
      </c>
      <c r="C52" s="17">
        <f t="shared" si="1"/>
        <v>34.291382212320173</v>
      </c>
    </row>
    <row r="53" spans="1:3" x14ac:dyDescent="0.2">
      <c r="A53" s="6">
        <v>43</v>
      </c>
      <c r="B53" s="18">
        <f t="shared" si="0"/>
        <v>0.65736522123961028</v>
      </c>
      <c r="C53" s="17">
        <f t="shared" si="1"/>
        <v>34.948747433559781</v>
      </c>
    </row>
    <row r="54" spans="1:3" x14ac:dyDescent="0.2">
      <c r="A54" s="6">
        <v>44</v>
      </c>
      <c r="B54" s="18">
        <f t="shared" si="0"/>
        <v>0.65098303462563367</v>
      </c>
      <c r="C54" s="17">
        <f t="shared" si="1"/>
        <v>35.599730468185413</v>
      </c>
    </row>
    <row r="55" spans="1:3" x14ac:dyDescent="0.2">
      <c r="A55" s="6">
        <v>45</v>
      </c>
      <c r="B55" s="18">
        <f t="shared" si="0"/>
        <v>0.64466281098849154</v>
      </c>
      <c r="C55" s="17">
        <f t="shared" si="1"/>
        <v>36.244393279173906</v>
      </c>
    </row>
    <row r="56" spans="1:3" x14ac:dyDescent="0.2">
      <c r="A56" s="6">
        <v>46</v>
      </c>
      <c r="B56" s="18">
        <f t="shared" si="0"/>
        <v>0.63840394874588491</v>
      </c>
      <c r="C56" s="17">
        <f t="shared" si="1"/>
        <v>36.882797227919788</v>
      </c>
    </row>
    <row r="57" spans="1:3" x14ac:dyDescent="0.2">
      <c r="A57" s="6">
        <v>47</v>
      </c>
      <c r="B57" s="18">
        <f t="shared" si="0"/>
        <v>0.63220585215611869</v>
      </c>
      <c r="C57" s="17">
        <f t="shared" si="1"/>
        <v>37.515003080075907</v>
      </c>
    </row>
    <row r="58" spans="1:3" x14ac:dyDescent="0.2">
      <c r="A58" s="6">
        <v>48</v>
      </c>
      <c r="B58" s="18">
        <f t="shared" si="0"/>
        <v>0.62606793126139926</v>
      </c>
      <c r="C58" s="17">
        <f t="shared" si="1"/>
        <v>38.141071011337303</v>
      </c>
    </row>
    <row r="59" spans="1:3" x14ac:dyDescent="0.2">
      <c r="A59" s="6">
        <v>49</v>
      </c>
      <c r="B59" s="18">
        <f t="shared" si="0"/>
        <v>0.61998960183167706</v>
      </c>
      <c r="C59" s="17">
        <f t="shared" si="1"/>
        <v>38.761060613168979</v>
      </c>
    </row>
    <row r="60" spans="1:3" x14ac:dyDescent="0.2">
      <c r="A60" s="4">
        <v>50</v>
      </c>
      <c r="B60" s="19">
        <f t="shared" si="0"/>
        <v>0.61397028530903941</v>
      </c>
      <c r="C60" s="8">
        <f t="shared" si="1"/>
        <v>39.375030898478016</v>
      </c>
    </row>
    <row r="61" spans="1:3" x14ac:dyDescent="0.2">
      <c r="A61" s="6">
        <v>51</v>
      </c>
      <c r="B61" s="18">
        <f t="shared" si="0"/>
        <v>0.60800940875264087</v>
      </c>
      <c r="C61" s="17">
        <f t="shared" si="1"/>
        <v>39.983040307230659</v>
      </c>
    </row>
    <row r="62" spans="1:3" x14ac:dyDescent="0.2">
      <c r="A62" s="6">
        <v>52</v>
      </c>
      <c r="B62" s="18">
        <f t="shared" si="0"/>
        <v>0.60210640478416877</v>
      </c>
      <c r="C62" s="17">
        <f t="shared" si="1"/>
        <v>40.585146712014826</v>
      </c>
    </row>
    <row r="63" spans="1:3" x14ac:dyDescent="0.2">
      <c r="A63" s="6">
        <v>53</v>
      </c>
      <c r="B63" s="18">
        <f t="shared" si="0"/>
        <v>0.59626071153383697</v>
      </c>
      <c r="C63" s="17">
        <f t="shared" si="1"/>
        <v>41.181407423548663</v>
      </c>
    </row>
    <row r="64" spans="1:3" x14ac:dyDescent="0.2">
      <c r="A64" s="6">
        <v>54</v>
      </c>
      <c r="B64" s="18">
        <f t="shared" si="0"/>
        <v>0.59047177258690653</v>
      </c>
      <c r="C64" s="17">
        <f t="shared" si="1"/>
        <v>41.771879196135572</v>
      </c>
    </row>
    <row r="65" spans="1:3" x14ac:dyDescent="0.2">
      <c r="A65" s="6">
        <v>55</v>
      </c>
      <c r="B65" s="18">
        <f t="shared" si="0"/>
        <v>0.58473903693072282</v>
      </c>
      <c r="C65" s="17">
        <f t="shared" si="1"/>
        <v>42.356618233066293</v>
      </c>
    </row>
    <row r="66" spans="1:3" x14ac:dyDescent="0.2">
      <c r="A66" s="6">
        <v>56</v>
      </c>
      <c r="B66" s="18">
        <f t="shared" si="0"/>
        <v>0.5790619589022693</v>
      </c>
      <c r="C66" s="17">
        <f t="shared" si="1"/>
        <v>42.935680191968565</v>
      </c>
    </row>
    <row r="67" spans="1:3" x14ac:dyDescent="0.2">
      <c r="A67" s="6">
        <v>57</v>
      </c>
      <c r="B67" s="18">
        <f t="shared" si="0"/>
        <v>0.57343999813622781</v>
      </c>
      <c r="C67" s="17">
        <f t="shared" si="1"/>
        <v>43.509120190104795</v>
      </c>
    </row>
    <row r="68" spans="1:3" x14ac:dyDescent="0.2">
      <c r="A68" s="6">
        <v>58</v>
      </c>
      <c r="B68" s="18">
        <f t="shared" si="0"/>
        <v>0.56787261951354606</v>
      </c>
      <c r="C68" s="17">
        <f t="shared" si="1"/>
        <v>44.076992809618339</v>
      </c>
    </row>
    <row r="69" spans="1:3" x14ac:dyDescent="0.2">
      <c r="A69" s="6">
        <v>59</v>
      </c>
      <c r="B69" s="18">
        <f t="shared" si="0"/>
        <v>0.56235929311050181</v>
      </c>
      <c r="C69" s="17">
        <f t="shared" si="1"/>
        <v>44.639352102728843</v>
      </c>
    </row>
    <row r="70" spans="1:3" x14ac:dyDescent="0.2">
      <c r="A70" s="4">
        <v>60</v>
      </c>
      <c r="B70" s="19">
        <f t="shared" si="0"/>
        <v>0.55689949414826412</v>
      </c>
      <c r="C70" s="8">
        <f t="shared" si="1"/>
        <v>45.196251596877104</v>
      </c>
    </row>
    <row r="71" spans="1:3" x14ac:dyDescent="0.2">
      <c r="A71" s="6">
        <v>61</v>
      </c>
      <c r="B71" s="18">
        <f t="shared" si="0"/>
        <v>0.55149270294294117</v>
      </c>
      <c r="C71" s="17">
        <f t="shared" si="1"/>
        <v>45.747744299820049</v>
      </c>
    </row>
    <row r="72" spans="1:3" x14ac:dyDescent="0.2">
      <c r="A72" s="6">
        <v>62</v>
      </c>
      <c r="B72" s="18">
        <f t="shared" si="0"/>
        <v>0.54613840485611653</v>
      </c>
      <c r="C72" s="17">
        <f t="shared" si="1"/>
        <v>46.293882704676165</v>
      </c>
    </row>
    <row r="73" spans="1:3" x14ac:dyDescent="0.2">
      <c r="A73" s="6">
        <v>63</v>
      </c>
      <c r="B73" s="18">
        <f t="shared" si="0"/>
        <v>0.54083609024586277</v>
      </c>
      <c r="C73" s="17">
        <f t="shared" si="1"/>
        <v>46.834718794922026</v>
      </c>
    </row>
    <row r="74" spans="1:3" x14ac:dyDescent="0.2">
      <c r="A74" s="6">
        <v>64</v>
      </c>
      <c r="B74" s="18">
        <f t="shared" si="0"/>
        <v>0.53558525441823324</v>
      </c>
      <c r="C74" s="17">
        <f t="shared" si="1"/>
        <v>47.370304049340255</v>
      </c>
    </row>
    <row r="75" spans="1:3" x14ac:dyDescent="0.2">
      <c r="A75" s="6">
        <v>65</v>
      </c>
      <c r="B75" s="18">
        <f t="shared" si="0"/>
        <v>0.53038539757922132</v>
      </c>
      <c r="C75" s="17">
        <f t="shared" si="1"/>
        <v>47.900689446919479</v>
      </c>
    </row>
    <row r="76" spans="1:3" x14ac:dyDescent="0.2">
      <c r="A76" s="6">
        <v>66</v>
      </c>
      <c r="B76" s="18">
        <f t="shared" ref="B76:B80" si="2">(1+$D$7)^A76/(1+$D$6)^A76</f>
        <v>0.52523602478719</v>
      </c>
      <c r="C76" s="17">
        <f t="shared" si="1"/>
        <v>48.42592547170667</v>
      </c>
    </row>
    <row r="77" spans="1:3" x14ac:dyDescent="0.2">
      <c r="A77" s="6">
        <v>67</v>
      </c>
      <c r="B77" s="18">
        <f t="shared" si="2"/>
        <v>0.52013664590576092</v>
      </c>
      <c r="C77" s="17">
        <f t="shared" ref="C77:C80" si="3">C76+(1+$D$7)^A77/(1+$D$6)^A77</f>
        <v>48.946062117612428</v>
      </c>
    </row>
    <row r="78" spans="1:3" x14ac:dyDescent="0.2">
      <c r="A78" s="6">
        <v>68</v>
      </c>
      <c r="B78" s="18">
        <f t="shared" si="2"/>
        <v>0.51508677555716131</v>
      </c>
      <c r="C78" s="17">
        <f t="shared" si="3"/>
        <v>49.461148893169586</v>
      </c>
    </row>
    <row r="79" spans="1:3" x14ac:dyDescent="0.2">
      <c r="A79" s="6">
        <v>69</v>
      </c>
      <c r="B79" s="18">
        <f t="shared" si="2"/>
        <v>0.5100859330760239</v>
      </c>
      <c r="C79" s="17">
        <f t="shared" si="3"/>
        <v>49.971234826245613</v>
      </c>
    </row>
    <row r="80" spans="1:3" x14ac:dyDescent="0.2">
      <c r="A80" s="6">
        <v>70</v>
      </c>
      <c r="B80" s="18">
        <f t="shared" si="2"/>
        <v>0.50513364246363535</v>
      </c>
      <c r="C80" s="17">
        <f t="shared" si="3"/>
        <v>50.476368468709246</v>
      </c>
    </row>
    <row r="81" spans="2:2" x14ac:dyDescent="0.2">
      <c r="B81" s="7"/>
    </row>
  </sheetData>
  <sheetProtection algorithmName="SHA-512" hashValue="sj66oBVDHQtEedv0Y2BEDHhUIhu2jzRecK7OLBHuEcPzeNgkg8XsB5CXBfOhhRkJ0ifZE84u5pCwGv8UAVufRw==" saltValue="HaYwdPG8OAOr/nmZGZdTeA==" spinCount="100000" sheet="1" formatCells="0" formatColumns="0" formatRows="0"/>
  <mergeCells count="3">
    <mergeCell ref="A6:C6"/>
    <mergeCell ref="A7:C7"/>
    <mergeCell ref="A4:H4"/>
  </mergeCells>
  <pageMargins left="0.70866141732283472" right="0.70866141732283472" top="0.78740157480314965" bottom="0.78740157480314965" header="0.31496062992125984" footer="0.31496062992125984"/>
  <pageSetup paperSize="9" scale="6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624D-F447-4525-8D1A-D372BD1126D7}">
  <sheetPr>
    <pageSetUpPr fitToPage="1"/>
  </sheetPr>
  <dimension ref="A2:K77"/>
  <sheetViews>
    <sheetView workbookViewId="0">
      <selection activeCell="L4" sqref="L4"/>
    </sheetView>
  </sheetViews>
  <sheetFormatPr baseColWidth="10" defaultColWidth="8.140625" defaultRowHeight="12.75" x14ac:dyDescent="0.2"/>
  <cols>
    <col min="1" max="1" width="8.140625" style="2"/>
    <col min="2" max="2" width="14" style="2" customWidth="1"/>
    <col min="3" max="3" width="8.140625" style="2"/>
    <col min="4" max="4" width="6.7109375" style="2" customWidth="1"/>
    <col min="5" max="6" width="0" style="2" hidden="1" customWidth="1"/>
    <col min="7" max="7" width="39.42578125" style="2" hidden="1" customWidth="1"/>
    <col min="8" max="20" width="8.140625" style="2"/>
    <col min="21" max="21" width="10" style="2" customWidth="1"/>
    <col min="22" max="16384" width="8.140625" style="2"/>
  </cols>
  <sheetData>
    <row r="2" spans="1:11" ht="39" customHeight="1" x14ac:dyDescent="0.2">
      <c r="A2" s="35" t="s">
        <v>15</v>
      </c>
      <c r="B2" s="35"/>
      <c r="C2" s="35"/>
      <c r="D2" s="35"/>
      <c r="E2" s="35"/>
      <c r="F2" s="35"/>
      <c r="G2" s="35"/>
      <c r="H2" s="35"/>
      <c r="I2" s="35"/>
    </row>
    <row r="3" spans="1:11" x14ac:dyDescent="0.2">
      <c r="A3" s="1"/>
    </row>
    <row r="4" spans="1:11" ht="14.25" x14ac:dyDescent="0.2">
      <c r="A4" s="28" t="s">
        <v>9</v>
      </c>
      <c r="B4" s="28"/>
      <c r="C4" s="22">
        <v>0.03</v>
      </c>
      <c r="E4" s="11"/>
      <c r="I4" s="23" t="s">
        <v>10</v>
      </c>
      <c r="J4" s="23"/>
      <c r="K4" s="23"/>
    </row>
    <row r="5" spans="1:11" x14ac:dyDescent="0.2">
      <c r="A5" s="28" t="s">
        <v>7</v>
      </c>
      <c r="B5" s="32"/>
      <c r="C5" s="22">
        <v>0.08</v>
      </c>
    </row>
    <row r="7" spans="1:11" x14ac:dyDescent="0.2">
      <c r="A7" s="4" t="s">
        <v>3</v>
      </c>
      <c r="B7" s="5" t="s">
        <v>11</v>
      </c>
      <c r="E7" s="2">
        <v>1000</v>
      </c>
    </row>
    <row r="8" spans="1:11" x14ac:dyDescent="0.2">
      <c r="A8" s="6">
        <v>1</v>
      </c>
      <c r="B8" s="7">
        <f>1/(1+$C$4)^A8</f>
        <v>0.970873786407767</v>
      </c>
      <c r="D8" s="10"/>
      <c r="E8" s="2">
        <f>E7</f>
        <v>1000</v>
      </c>
      <c r="F8" s="2">
        <f t="shared" ref="F8:F25" si="0">E8/(1+$C$4)^A8</f>
        <v>970.87378640776694</v>
      </c>
      <c r="G8" s="7">
        <f t="shared" ref="G8:G26" si="1">G7+F8/1000</f>
        <v>0.97087378640776689</v>
      </c>
    </row>
    <row r="9" spans="1:11" x14ac:dyDescent="0.2">
      <c r="A9" s="6">
        <v>2</v>
      </c>
      <c r="B9" s="7">
        <f>B8+1/(1+$C$4)^A9</f>
        <v>1.9134696955415214</v>
      </c>
      <c r="D9" s="10"/>
      <c r="E9" s="2">
        <f t="shared" ref="E9:E11" si="2">E8</f>
        <v>1000</v>
      </c>
      <c r="F9" s="2">
        <f t="shared" si="0"/>
        <v>942.59590913375439</v>
      </c>
      <c r="G9" s="7">
        <f t="shared" si="1"/>
        <v>1.9134696955415214</v>
      </c>
    </row>
    <row r="10" spans="1:11" x14ac:dyDescent="0.2">
      <c r="A10" s="6">
        <v>3</v>
      </c>
      <c r="B10" s="7">
        <f t="shared" ref="B10:B11" si="3">B9+1/(1+$C$4)^A10</f>
        <v>2.8286113548946812</v>
      </c>
      <c r="D10" s="10"/>
      <c r="E10" s="2">
        <f t="shared" si="2"/>
        <v>1000</v>
      </c>
      <c r="F10" s="2">
        <f t="shared" si="0"/>
        <v>915.14165935315953</v>
      </c>
      <c r="G10" s="7">
        <f t="shared" si="1"/>
        <v>2.8286113548946807</v>
      </c>
    </row>
    <row r="11" spans="1:11" x14ac:dyDescent="0.2">
      <c r="A11" s="6">
        <v>4</v>
      </c>
      <c r="B11" s="7">
        <f t="shared" si="3"/>
        <v>3.71709840281037</v>
      </c>
      <c r="D11" s="10"/>
      <c r="E11" s="2">
        <f t="shared" si="2"/>
        <v>1000</v>
      </c>
      <c r="F11" s="2">
        <f t="shared" si="0"/>
        <v>888.487047915689</v>
      </c>
      <c r="G11" s="7">
        <f t="shared" si="1"/>
        <v>3.71709840281037</v>
      </c>
    </row>
    <row r="12" spans="1:11" x14ac:dyDescent="0.2">
      <c r="A12" s="15">
        <v>5</v>
      </c>
      <c r="B12" s="12">
        <f>B11+(1+C5)/(1+$C$4)^A12</f>
        <v>4.648715889945267</v>
      </c>
      <c r="D12" s="10"/>
      <c r="E12" s="2">
        <f>E11*(1+C5)</f>
        <v>1080</v>
      </c>
      <c r="F12" s="2">
        <f t="shared" si="0"/>
        <v>931.61748713489726</v>
      </c>
      <c r="G12" s="7">
        <f t="shared" si="1"/>
        <v>4.648715889945267</v>
      </c>
    </row>
    <row r="13" spans="1:11" x14ac:dyDescent="0.2">
      <c r="A13" s="6">
        <v>6</v>
      </c>
      <c r="B13" s="7">
        <f>B12+(1+$C$5)/(1+$C$4)^A13</f>
        <v>5.5531988871636138</v>
      </c>
      <c r="D13" s="10"/>
      <c r="E13" s="2">
        <f>E12</f>
        <v>1080</v>
      </c>
      <c r="F13" s="2">
        <f t="shared" si="0"/>
        <v>904.48299721834678</v>
      </c>
      <c r="G13" s="7">
        <f t="shared" si="1"/>
        <v>5.5531988871636138</v>
      </c>
    </row>
    <row r="14" spans="1:11" x14ac:dyDescent="0.2">
      <c r="A14" s="6">
        <v>7</v>
      </c>
      <c r="B14" s="7">
        <f t="shared" ref="B14:B16" si="4">B13+(1+$C$5)/(1+$C$4)^A14</f>
        <v>6.4313377194144357</v>
      </c>
      <c r="D14" s="10"/>
      <c r="E14" s="2">
        <f t="shared" ref="E14:E16" si="5">E13</f>
        <v>1080</v>
      </c>
      <c r="F14" s="2">
        <f t="shared" si="0"/>
        <v>878.13883225082202</v>
      </c>
      <c r="G14" s="7">
        <f t="shared" si="1"/>
        <v>6.4313377194144357</v>
      </c>
    </row>
    <row r="15" spans="1:11" x14ac:dyDescent="0.2">
      <c r="A15" s="6">
        <v>8</v>
      </c>
      <c r="B15" s="7">
        <f t="shared" si="4"/>
        <v>7.2838996924734865</v>
      </c>
      <c r="D15" s="10"/>
      <c r="E15" s="2">
        <f t="shared" si="5"/>
        <v>1080</v>
      </c>
      <c r="F15" s="2">
        <f t="shared" si="0"/>
        <v>852.56197305905062</v>
      </c>
      <c r="G15" s="7">
        <f t="shared" si="1"/>
        <v>7.2838996924734865</v>
      </c>
    </row>
    <row r="16" spans="1:11" x14ac:dyDescent="0.2">
      <c r="A16" s="6">
        <v>9</v>
      </c>
      <c r="B16" s="7">
        <f t="shared" si="4"/>
        <v>8.1116297634046042</v>
      </c>
      <c r="E16" s="2">
        <f t="shared" si="5"/>
        <v>1080</v>
      </c>
      <c r="F16" s="2">
        <f t="shared" si="0"/>
        <v>827.7300709311171</v>
      </c>
      <c r="G16" s="7">
        <f t="shared" si="1"/>
        <v>8.1116297634046042</v>
      </c>
    </row>
    <row r="17" spans="1:7" x14ac:dyDescent="0.2">
      <c r="A17" s="16">
        <v>10</v>
      </c>
      <c r="B17" s="14">
        <f>B16+(1+$C$5)^2/(1+$C$4)^A17</f>
        <v>8.9795409057401443</v>
      </c>
      <c r="E17" s="2">
        <f>E16*(1+C5)</f>
        <v>1166.4000000000001</v>
      </c>
      <c r="F17" s="2">
        <f t="shared" si="0"/>
        <v>867.91114233554038</v>
      </c>
      <c r="G17" s="7">
        <f t="shared" si="1"/>
        <v>8.9795409057401443</v>
      </c>
    </row>
    <row r="18" spans="1:7" x14ac:dyDescent="0.2">
      <c r="A18" s="6">
        <v>11</v>
      </c>
      <c r="B18" s="7">
        <f>B17++(1+$C$5)^2/(1+$C$4)^A18</f>
        <v>9.8221730827649409</v>
      </c>
      <c r="E18" s="2">
        <f>E17</f>
        <v>1166.4000000000001</v>
      </c>
      <c r="F18" s="2">
        <f t="shared" si="0"/>
        <v>842.63217702479642</v>
      </c>
      <c r="G18" s="7">
        <f t="shared" si="1"/>
        <v>9.8221730827649409</v>
      </c>
    </row>
    <row r="19" spans="1:7" x14ac:dyDescent="0.2">
      <c r="A19" s="6">
        <v>12</v>
      </c>
      <c r="B19" s="7">
        <f t="shared" ref="B19:B20" si="6">B18++(1+$C$5)^2/(1+$C$4)^A19</f>
        <v>10.640262575022025</v>
      </c>
      <c r="E19" s="2">
        <f t="shared" ref="E19:E21" si="7">E18</f>
        <v>1166.4000000000001</v>
      </c>
      <c r="F19" s="2">
        <f t="shared" si="0"/>
        <v>818.08949225708398</v>
      </c>
      <c r="G19" s="7">
        <f t="shared" si="1"/>
        <v>10.640262575022025</v>
      </c>
    </row>
    <row r="20" spans="1:7" x14ac:dyDescent="0.2">
      <c r="A20" s="6">
        <v>13</v>
      </c>
      <c r="B20" s="7">
        <f t="shared" si="6"/>
        <v>11.434524217990067</v>
      </c>
      <c r="E20" s="2">
        <f t="shared" si="7"/>
        <v>1166.4000000000001</v>
      </c>
      <c r="F20" s="2">
        <f t="shared" si="0"/>
        <v>794.26164296804279</v>
      </c>
      <c r="G20" s="7">
        <f t="shared" si="1"/>
        <v>11.434524217990067</v>
      </c>
    </row>
    <row r="21" spans="1:7" x14ac:dyDescent="0.2">
      <c r="A21" s="6">
        <v>14</v>
      </c>
      <c r="B21" s="7">
        <f>B20+(1+$C$5)^2/(1+$C$4)^A21</f>
        <v>12.205652026696905</v>
      </c>
      <c r="E21" s="2">
        <f t="shared" si="7"/>
        <v>1166.4000000000001</v>
      </c>
      <c r="F21" s="2">
        <f t="shared" si="0"/>
        <v>771.12780870683753</v>
      </c>
      <c r="G21" s="7">
        <f t="shared" si="1"/>
        <v>12.205652026696905</v>
      </c>
    </row>
    <row r="22" spans="1:7" x14ac:dyDescent="0.2">
      <c r="A22" s="15">
        <v>15</v>
      </c>
      <c r="B22" s="12">
        <f>B21+(1+$C$5)^3/(1+$C$4)^A22</f>
        <v>13.014213224175919</v>
      </c>
      <c r="E22" s="2">
        <f>E21*(1+C5)</f>
        <v>1259.7120000000002</v>
      </c>
      <c r="F22" s="2">
        <f t="shared" si="0"/>
        <v>808.56119747901414</v>
      </c>
      <c r="G22" s="7">
        <f t="shared" si="1"/>
        <v>13.014213224175919</v>
      </c>
    </row>
    <row r="23" spans="1:7" x14ac:dyDescent="0.2">
      <c r="A23" s="6">
        <v>16</v>
      </c>
      <c r="B23" s="7">
        <f>B22+(1+$C$5)^3/(1+$C$4)^A23</f>
        <v>13.799224095514766</v>
      </c>
      <c r="E23" s="2">
        <f>E22</f>
        <v>1259.7120000000002</v>
      </c>
      <c r="F23" s="2">
        <f t="shared" si="0"/>
        <v>785.0108713388488</v>
      </c>
      <c r="G23" s="7">
        <f t="shared" si="1"/>
        <v>13.799224095514766</v>
      </c>
    </row>
    <row r="24" spans="1:7" x14ac:dyDescent="0.2">
      <c r="A24" s="6">
        <v>17</v>
      </c>
      <c r="B24" s="7">
        <f t="shared" ref="B24:B26" si="8">B23+(1+$C$5)^3/(1+$C$4)^A24</f>
        <v>14.561370572542774</v>
      </c>
      <c r="E24" s="2">
        <f t="shared" ref="E24:E25" si="9">E23</f>
        <v>1259.7120000000002</v>
      </c>
      <c r="F24" s="2">
        <f t="shared" si="0"/>
        <v>762.14647702800858</v>
      </c>
      <c r="G24" s="7">
        <f t="shared" si="1"/>
        <v>14.561370572542774</v>
      </c>
    </row>
    <row r="25" spans="1:7" x14ac:dyDescent="0.2">
      <c r="A25" s="6">
        <v>18</v>
      </c>
      <c r="B25" s="7">
        <f t="shared" si="8"/>
        <v>15.301318608492297</v>
      </c>
      <c r="E25" s="2">
        <f t="shared" si="9"/>
        <v>1259.7120000000002</v>
      </c>
      <c r="F25" s="2">
        <f t="shared" si="0"/>
        <v>739.94803594952293</v>
      </c>
      <c r="G25" s="7">
        <f t="shared" si="1"/>
        <v>15.301318608492297</v>
      </c>
    </row>
    <row r="26" spans="1:7" x14ac:dyDescent="0.2">
      <c r="A26" s="6">
        <v>19</v>
      </c>
      <c r="B26" s="7">
        <f t="shared" si="8"/>
        <v>16.0197147598996</v>
      </c>
      <c r="E26" s="2">
        <v>1225.04</v>
      </c>
      <c r="F26" s="2">
        <f>E26/(1+$C$4)^A26</f>
        <v>698.6231942856806</v>
      </c>
      <c r="G26" s="7">
        <f t="shared" si="1"/>
        <v>15.999941802777977</v>
      </c>
    </row>
    <row r="27" spans="1:7" x14ac:dyDescent="0.2">
      <c r="A27" s="16">
        <v>20</v>
      </c>
      <c r="B27" s="13">
        <f>B26+(1+$C$5)^4/(1+$C$4)^A27</f>
        <v>16.772984510889781</v>
      </c>
      <c r="E27" s="2">
        <f>E26*(1+C5)</f>
        <v>1323.0432000000001</v>
      </c>
      <c r="F27" s="2">
        <f>E27/(1+$C$4)^A27</f>
        <v>732.53694158110204</v>
      </c>
      <c r="G27" s="7">
        <f>G26+F27/1000</f>
        <v>16.732478744359078</v>
      </c>
    </row>
    <row r="28" spans="1:7" x14ac:dyDescent="0.2">
      <c r="A28" s="6">
        <v>21</v>
      </c>
      <c r="B28" s="7">
        <f>B27+(1+$C$5)^4/(1+$C$4)^A28</f>
        <v>17.504314366220054</v>
      </c>
      <c r="E28" s="2">
        <f>E27</f>
        <v>1323.0432000000001</v>
      </c>
      <c r="F28" s="2">
        <f t="shared" ref="F28:F77" si="10">E28/(1+$C$4)^A28</f>
        <v>711.20091415640979</v>
      </c>
      <c r="G28" s="7">
        <f t="shared" ref="G28:G77" si="11">G27+F28/1000</f>
        <v>17.443679658515489</v>
      </c>
    </row>
    <row r="29" spans="1:7" x14ac:dyDescent="0.2">
      <c r="A29" s="6">
        <v>22</v>
      </c>
      <c r="B29" s="7">
        <f t="shared" ref="B29:B31" si="12">B28+(1+$C$5)^4/(1+$C$4)^A29</f>
        <v>18.214343351977604</v>
      </c>
      <c r="E29" s="2">
        <f t="shared" ref="E29:E31" si="13">E28</f>
        <v>1323.0432000000001</v>
      </c>
      <c r="F29" s="2">
        <f t="shared" si="10"/>
        <v>690.48632442369876</v>
      </c>
      <c r="G29" s="7">
        <f t="shared" si="11"/>
        <v>18.134165982939187</v>
      </c>
    </row>
    <row r="30" spans="1:7" x14ac:dyDescent="0.2">
      <c r="A30" s="6">
        <v>23</v>
      </c>
      <c r="B30" s="7">
        <f t="shared" si="12"/>
        <v>18.9036918818393</v>
      </c>
      <c r="E30" s="2">
        <f t="shared" si="13"/>
        <v>1323.0432000000001</v>
      </c>
      <c r="F30" s="2">
        <f t="shared" si="10"/>
        <v>670.37507225601826</v>
      </c>
      <c r="G30" s="7">
        <f t="shared" si="11"/>
        <v>18.804541055195205</v>
      </c>
    </row>
    <row r="31" spans="1:7" x14ac:dyDescent="0.2">
      <c r="A31" s="6">
        <v>24</v>
      </c>
      <c r="B31" s="7">
        <f t="shared" si="12"/>
        <v>19.572962299180755</v>
      </c>
      <c r="E31" s="2">
        <f t="shared" si="13"/>
        <v>1323.0432000000001</v>
      </c>
      <c r="F31" s="2">
        <f t="shared" si="10"/>
        <v>650.84958471458094</v>
      </c>
      <c r="G31" s="7">
        <f t="shared" si="11"/>
        <v>19.455390639909787</v>
      </c>
    </row>
    <row r="32" spans="1:7" x14ac:dyDescent="0.2">
      <c r="A32" s="15">
        <v>25</v>
      </c>
      <c r="B32" s="12">
        <f>B31+(1+$C$5)^5/(1+$C$4)^A32</f>
        <v>20.274721571732957</v>
      </c>
      <c r="E32" s="2">
        <f>E31*(1+C5)</f>
        <v>1428.8866560000001</v>
      </c>
      <c r="F32" s="2">
        <f t="shared" si="10"/>
        <v>682.44422474926932</v>
      </c>
      <c r="G32" s="7">
        <f t="shared" si="11"/>
        <v>20.137834864659055</v>
      </c>
    </row>
    <row r="33" spans="1:7" x14ac:dyDescent="0.2">
      <c r="A33" s="6">
        <v>26</v>
      </c>
      <c r="B33" s="7">
        <f>B32+(1+$C$5)^5/(1+$C$4)^A33</f>
        <v>20.956041253822477</v>
      </c>
      <c r="E33" s="2">
        <f>E32</f>
        <v>1428.8866560000001</v>
      </c>
      <c r="F33" s="2">
        <f t="shared" si="10"/>
        <v>662.56720849443616</v>
      </c>
      <c r="G33" s="7">
        <f t="shared" si="11"/>
        <v>20.800402073153492</v>
      </c>
    </row>
    <row r="34" spans="1:7" x14ac:dyDescent="0.2">
      <c r="A34" s="6">
        <v>27</v>
      </c>
      <c r="B34" s="7">
        <f t="shared" ref="B34:B36" si="14">B33+(1+$C$5)^5/(1+$C$4)^A34</f>
        <v>21.617516673326865</v>
      </c>
      <c r="E34" s="2">
        <f t="shared" ref="E34:E36" si="15">E33</f>
        <v>1428.8866560000001</v>
      </c>
      <c r="F34" s="2">
        <f t="shared" si="10"/>
        <v>643.26913446061769</v>
      </c>
      <c r="G34" s="7">
        <f t="shared" si="11"/>
        <v>21.443671207614109</v>
      </c>
    </row>
    <row r="35" spans="1:7" x14ac:dyDescent="0.2">
      <c r="A35" s="6">
        <v>28</v>
      </c>
      <c r="B35" s="7">
        <f t="shared" si="14"/>
        <v>22.259725818476756</v>
      </c>
      <c r="E35" s="2">
        <f t="shared" si="15"/>
        <v>1428.8866560000001</v>
      </c>
      <c r="F35" s="2">
        <f t="shared" si="10"/>
        <v>624.53314025302689</v>
      </c>
      <c r="G35" s="7">
        <f t="shared" si="11"/>
        <v>22.068204347867137</v>
      </c>
    </row>
    <row r="36" spans="1:7" x14ac:dyDescent="0.2">
      <c r="A36" s="6">
        <v>29</v>
      </c>
      <c r="B36" s="7">
        <f t="shared" si="14"/>
        <v>22.883229842894124</v>
      </c>
      <c r="E36" s="2">
        <f t="shared" si="15"/>
        <v>1428.8866560000001</v>
      </c>
      <c r="F36" s="2">
        <f t="shared" si="10"/>
        <v>606.34285461458921</v>
      </c>
      <c r="G36" s="7">
        <f t="shared" si="11"/>
        <v>22.674547202481726</v>
      </c>
    </row>
    <row r="37" spans="1:7" x14ac:dyDescent="0.2">
      <c r="A37" s="16">
        <v>30</v>
      </c>
      <c r="B37" s="13">
        <f>B36+(1+$C$5)^6/(1+$C$4)^A37</f>
        <v>23.537001052962822</v>
      </c>
      <c r="E37" s="2">
        <f>E36*(1+C5)</f>
        <v>1543.1975884800001</v>
      </c>
      <c r="F37" s="2">
        <f t="shared" si="10"/>
        <v>635.77697377063726</v>
      </c>
      <c r="G37" s="7">
        <f t="shared" si="11"/>
        <v>23.310324176252362</v>
      </c>
    </row>
    <row r="38" spans="1:7" x14ac:dyDescent="0.2">
      <c r="A38" s="6">
        <v>31</v>
      </c>
      <c r="B38" s="7">
        <f>B37+(1+$C$5)^6/(1+$C$4)^A38</f>
        <v>24.171730383126604</v>
      </c>
      <c r="E38" s="2">
        <f>E37</f>
        <v>1543.1975884800001</v>
      </c>
      <c r="F38" s="2">
        <f t="shared" si="10"/>
        <v>617.25919783557003</v>
      </c>
      <c r="G38" s="7">
        <f t="shared" si="11"/>
        <v>23.927583374087931</v>
      </c>
    </row>
    <row r="39" spans="1:7" x14ac:dyDescent="0.2">
      <c r="A39" s="6">
        <v>32</v>
      </c>
      <c r="B39" s="7">
        <f t="shared" ref="B39:B41" si="16">B38+(1+$C$5)^6/(1+$C$4)^A39</f>
        <v>24.787972451246784</v>
      </c>
      <c r="E39" s="2">
        <f t="shared" ref="E39:E41" si="17">E38</f>
        <v>1543.1975884800001</v>
      </c>
      <c r="F39" s="2">
        <f t="shared" si="10"/>
        <v>599.28077459764097</v>
      </c>
      <c r="G39" s="7">
        <f t="shared" si="11"/>
        <v>24.526864148685572</v>
      </c>
    </row>
    <row r="40" spans="1:7" x14ac:dyDescent="0.2">
      <c r="A40" s="6">
        <v>33</v>
      </c>
      <c r="B40" s="7">
        <f t="shared" si="16"/>
        <v>25.386265721266376</v>
      </c>
      <c r="E40" s="2">
        <f t="shared" si="17"/>
        <v>1543.1975884800001</v>
      </c>
      <c r="F40" s="2">
        <f t="shared" si="10"/>
        <v>581.82599475499126</v>
      </c>
      <c r="G40" s="7">
        <f t="shared" si="11"/>
        <v>25.108690143440562</v>
      </c>
    </row>
    <row r="41" spans="1:7" x14ac:dyDescent="0.2">
      <c r="A41" s="6">
        <v>34</v>
      </c>
      <c r="B41" s="7">
        <f t="shared" si="16"/>
        <v>25.96713297371258</v>
      </c>
      <c r="E41" s="2">
        <f t="shared" si="17"/>
        <v>1543.1975884800001</v>
      </c>
      <c r="F41" s="2">
        <f t="shared" si="10"/>
        <v>564.87960655824395</v>
      </c>
      <c r="G41" s="7">
        <f t="shared" si="11"/>
        <v>25.673569749998805</v>
      </c>
    </row>
    <row r="42" spans="1:7" x14ac:dyDescent="0.2">
      <c r="A42" s="15">
        <v>35</v>
      </c>
      <c r="B42" s="12">
        <f>B41+(1+$C$5)^7/(1+$C$4)^A42</f>
        <v>26.57619766559792</v>
      </c>
      <c r="E42" s="2">
        <f>E41*(1+C5)</f>
        <v>1666.6533955584002</v>
      </c>
      <c r="F42" s="2">
        <f t="shared" si="10"/>
        <v>592.30094668243055</v>
      </c>
      <c r="G42" s="7">
        <f t="shared" si="11"/>
        <v>26.265870696681237</v>
      </c>
    </row>
    <row r="43" spans="1:7" x14ac:dyDescent="0.2">
      <c r="A43" s="6">
        <v>36</v>
      </c>
      <c r="B43" s="7">
        <f>B42+(1+$C$5)^7/(1+$C$4)^A43</f>
        <v>27.167522609175922</v>
      </c>
      <c r="E43" s="2">
        <f>E42</f>
        <v>1666.6533955584002</v>
      </c>
      <c r="F43" s="2">
        <f t="shared" si="10"/>
        <v>575.04946279847627</v>
      </c>
      <c r="G43" s="7">
        <f t="shared" si="11"/>
        <v>26.840920159479712</v>
      </c>
    </row>
    <row r="44" spans="1:7" x14ac:dyDescent="0.2">
      <c r="A44" s="6">
        <v>37</v>
      </c>
      <c r="B44" s="7">
        <f t="shared" ref="B44:B46" si="18">B43+(1+$C$5)^7/(1+$C$4)^A44</f>
        <v>27.741624496144855</v>
      </c>
      <c r="E44" s="2">
        <f t="shared" ref="E44:E46" si="19">E43</f>
        <v>1666.6533955584002</v>
      </c>
      <c r="F44" s="2">
        <f t="shared" si="10"/>
        <v>558.30044931890905</v>
      </c>
      <c r="G44" s="7">
        <f t="shared" si="11"/>
        <v>27.399220608798622</v>
      </c>
    </row>
    <row r="45" spans="1:7" x14ac:dyDescent="0.2">
      <c r="A45" s="6">
        <v>38</v>
      </c>
      <c r="B45" s="7">
        <f t="shared" si="18"/>
        <v>28.299004968930227</v>
      </c>
      <c r="E45" s="2">
        <f t="shared" si="19"/>
        <v>1666.6533955584002</v>
      </c>
      <c r="F45" s="2">
        <f t="shared" si="10"/>
        <v>542.03927118340687</v>
      </c>
      <c r="G45" s="7">
        <f t="shared" si="11"/>
        <v>27.941259879982027</v>
      </c>
    </row>
    <row r="46" spans="1:7" x14ac:dyDescent="0.2">
      <c r="A46" s="6">
        <v>39</v>
      </c>
      <c r="B46" s="7">
        <f t="shared" si="18"/>
        <v>28.840151059013113</v>
      </c>
      <c r="E46" s="2">
        <f t="shared" si="19"/>
        <v>1666.6533955584002</v>
      </c>
      <c r="F46" s="2">
        <f t="shared" si="10"/>
        <v>526.25171959554052</v>
      </c>
      <c r="G46" s="7">
        <f t="shared" si="11"/>
        <v>28.467511599577566</v>
      </c>
    </row>
    <row r="47" spans="1:7" x14ac:dyDescent="0.2">
      <c r="A47" s="16">
        <v>40</v>
      </c>
      <c r="B47" s="13">
        <f>B46+(1+$C$5)^8/(1+$C$4)^A47</f>
        <v>29.407566376769925</v>
      </c>
      <c r="E47" s="2">
        <f>E46*(1+C5)</f>
        <v>1799.9856672030724</v>
      </c>
      <c r="F47" s="2">
        <f t="shared" si="10"/>
        <v>551.7979195759068</v>
      </c>
      <c r="G47" s="7">
        <f t="shared" si="11"/>
        <v>29.019309519153474</v>
      </c>
    </row>
    <row r="48" spans="1:7" x14ac:dyDescent="0.2">
      <c r="A48" s="6">
        <v>41</v>
      </c>
      <c r="B48" s="7">
        <f>B47+(1+$C$5)^8/(1+$C$4)^A48</f>
        <v>29.958455034786247</v>
      </c>
      <c r="E48" s="2">
        <f>E47</f>
        <v>1799.9856672030724</v>
      </c>
      <c r="F48" s="2">
        <f t="shared" si="10"/>
        <v>535.72613551058907</v>
      </c>
      <c r="G48" s="7">
        <f t="shared" si="11"/>
        <v>29.555035654664064</v>
      </c>
    </row>
    <row r="49" spans="1:7" x14ac:dyDescent="0.2">
      <c r="A49" s="6">
        <v>42</v>
      </c>
      <c r="B49" s="7">
        <f t="shared" ref="B49:B51" si="20">B48+(1+$C$5)^8/(1+$C$4)^A49</f>
        <v>30.493298392083648</v>
      </c>
      <c r="E49" s="2">
        <f t="shared" ref="E49:E51" si="21">E48</f>
        <v>1799.9856672030724</v>
      </c>
      <c r="F49" s="2">
        <f t="shared" si="10"/>
        <v>520.12246166076602</v>
      </c>
      <c r="G49" s="7">
        <f t="shared" si="11"/>
        <v>30.075158116324829</v>
      </c>
    </row>
    <row r="50" spans="1:7" x14ac:dyDescent="0.2">
      <c r="A50" s="6">
        <v>43</v>
      </c>
      <c r="B50" s="7">
        <f t="shared" si="20"/>
        <v>31.012563787518019</v>
      </c>
      <c r="E50" s="2">
        <f t="shared" si="21"/>
        <v>1799.9856672030724</v>
      </c>
      <c r="F50" s="2">
        <f t="shared" si="10"/>
        <v>504.97326374831653</v>
      </c>
      <c r="G50" s="7">
        <f t="shared" si="11"/>
        <v>30.580131380073144</v>
      </c>
    </row>
    <row r="51" spans="1:7" x14ac:dyDescent="0.2">
      <c r="A51" s="6">
        <v>44</v>
      </c>
      <c r="B51" s="7">
        <f t="shared" si="20"/>
        <v>31.51670494813391</v>
      </c>
      <c r="E51" s="2">
        <f t="shared" si="21"/>
        <v>1799.9856672030724</v>
      </c>
      <c r="F51" s="2">
        <f t="shared" si="10"/>
        <v>490.26530461001613</v>
      </c>
      <c r="G51" s="7">
        <f t="shared" si="11"/>
        <v>31.070396684683161</v>
      </c>
    </row>
    <row r="52" spans="1:7" x14ac:dyDescent="0.2">
      <c r="A52" s="15">
        <v>45</v>
      </c>
      <c r="B52" s="12">
        <f>B51+(1+$C$5)^9/(1+$C$4)^A52</f>
        <v>32.045318980624359</v>
      </c>
      <c r="E52" s="2">
        <f>E51*(1+C5)</f>
        <v>1943.9845205793183</v>
      </c>
      <c r="F52" s="2">
        <f t="shared" si="10"/>
        <v>514.06459124157038</v>
      </c>
      <c r="G52" s="7">
        <f t="shared" si="11"/>
        <v>31.584461275924731</v>
      </c>
    </row>
    <row r="53" spans="1:7" x14ac:dyDescent="0.2">
      <c r="A53" s="6">
        <v>46</v>
      </c>
      <c r="B53" s="7">
        <f>B52+(1+$C$5)^9/(1+$C$4)^A53</f>
        <v>32.558536487896639</v>
      </c>
      <c r="E53" s="2">
        <f>E52</f>
        <v>1943.9845205793183</v>
      </c>
      <c r="F53" s="2">
        <f t="shared" si="10"/>
        <v>499.09183615686442</v>
      </c>
      <c r="G53" s="7">
        <f t="shared" si="11"/>
        <v>32.083553112081596</v>
      </c>
    </row>
    <row r="54" spans="1:7" x14ac:dyDescent="0.2">
      <c r="A54" s="6">
        <v>47</v>
      </c>
      <c r="B54" s="7">
        <f t="shared" ref="B54:B56" si="22">B53+(1+$C$5)^9/(1+$C$4)^A54</f>
        <v>33.056805912432836</v>
      </c>
      <c r="E54" s="2">
        <f t="shared" ref="E54:E56" si="23">E53</f>
        <v>1943.9845205793183</v>
      </c>
      <c r="F54" s="2">
        <f t="shared" si="10"/>
        <v>484.55518073481977</v>
      </c>
      <c r="G54" s="7">
        <f t="shared" si="11"/>
        <v>32.568108292816419</v>
      </c>
    </row>
    <row r="55" spans="1:7" x14ac:dyDescent="0.2">
      <c r="A55" s="6">
        <v>48</v>
      </c>
      <c r="B55" s="7">
        <f t="shared" si="22"/>
        <v>33.540562635283514</v>
      </c>
      <c r="E55" s="2">
        <f t="shared" si="23"/>
        <v>1943.9845205793183</v>
      </c>
      <c r="F55" s="2">
        <f t="shared" si="10"/>
        <v>470.44192304351441</v>
      </c>
      <c r="G55" s="7">
        <f t="shared" si="11"/>
        <v>33.038550215859935</v>
      </c>
    </row>
    <row r="56" spans="1:7" x14ac:dyDescent="0.2">
      <c r="A56" s="6">
        <v>49</v>
      </c>
      <c r="B56" s="7">
        <f t="shared" si="22"/>
        <v>34.01022935649776</v>
      </c>
      <c r="E56" s="2">
        <f t="shared" si="23"/>
        <v>1943.9845205793183</v>
      </c>
      <c r="F56" s="2">
        <f t="shared" si="10"/>
        <v>456.7397311102082</v>
      </c>
      <c r="G56" s="7">
        <f t="shared" si="11"/>
        <v>33.495289946970146</v>
      </c>
    </row>
    <row r="57" spans="1:7" x14ac:dyDescent="0.2">
      <c r="A57" s="16">
        <v>50</v>
      </c>
      <c r="B57" s="13">
        <f>B56+(1+$C$5)^10/(1+$C$4)^A57</f>
        <v>34.502695433110759</v>
      </c>
      <c r="E57" s="2">
        <f>E56*(1+C5)</f>
        <v>2099.503282225664</v>
      </c>
      <c r="F57" s="2">
        <f t="shared" si="10"/>
        <v>478.91156271749986</v>
      </c>
      <c r="G57" s="7">
        <f t="shared" si="11"/>
        <v>33.974201509687646</v>
      </c>
    </row>
    <row r="58" spans="1:7" x14ac:dyDescent="0.2">
      <c r="A58" s="6">
        <v>51</v>
      </c>
      <c r="B58" s="7">
        <f>B57+(1+$C$5)^10/(1+$C$4)^A58</f>
        <v>34.980817837589399</v>
      </c>
      <c r="E58" s="2">
        <f>E57</f>
        <v>2099.503282225664</v>
      </c>
      <c r="F58" s="2">
        <f t="shared" si="10"/>
        <v>464.96268224999989</v>
      </c>
      <c r="G58" s="7">
        <f t="shared" si="11"/>
        <v>34.439164191937643</v>
      </c>
    </row>
    <row r="59" spans="1:7" x14ac:dyDescent="0.2">
      <c r="A59" s="6">
        <v>52</v>
      </c>
      <c r="B59" s="7">
        <f t="shared" ref="B59:B61" si="24">B58+(1+$C$5)^10/(1+$C$4)^A59</f>
        <v>35.445014346791957</v>
      </c>
      <c r="E59" s="2">
        <f t="shared" ref="E59:E61" si="25">E58</f>
        <v>2099.503282225664</v>
      </c>
      <c r="F59" s="2">
        <f t="shared" si="10"/>
        <v>451.42007985436879</v>
      </c>
      <c r="G59" s="7">
        <f t="shared" si="11"/>
        <v>34.890584271792008</v>
      </c>
    </row>
    <row r="60" spans="1:7" x14ac:dyDescent="0.2">
      <c r="A60" s="6">
        <v>53</v>
      </c>
      <c r="B60" s="7">
        <f t="shared" si="24"/>
        <v>35.895690569318717</v>
      </c>
      <c r="E60" s="2">
        <f t="shared" si="25"/>
        <v>2099.503282225664</v>
      </c>
      <c r="F60" s="2">
        <f t="shared" si="10"/>
        <v>438.27192218870766</v>
      </c>
      <c r="G60" s="7">
        <f t="shared" si="11"/>
        <v>35.328856193980712</v>
      </c>
    </row>
    <row r="61" spans="1:7" x14ac:dyDescent="0.2">
      <c r="A61" s="6">
        <v>54</v>
      </c>
      <c r="B61" s="7">
        <f t="shared" si="24"/>
        <v>36.333240299927219</v>
      </c>
      <c r="E61" s="2">
        <f t="shared" si="25"/>
        <v>2099.503282225664</v>
      </c>
      <c r="F61" s="2">
        <f t="shared" si="10"/>
        <v>425.50672057156078</v>
      </c>
      <c r="G61" s="7">
        <f t="shared" si="11"/>
        <v>35.754362914552274</v>
      </c>
    </row>
    <row r="62" spans="1:7" x14ac:dyDescent="0.2">
      <c r="A62" s="15">
        <v>55</v>
      </c>
      <c r="B62" s="12">
        <f>B61+(1+$C$5)^11/(1+$C$4)^A62</f>
        <v>36.792030308720605</v>
      </c>
      <c r="E62" s="2">
        <f>E61*(1+C5)</f>
        <v>2267.463544803717</v>
      </c>
      <c r="F62" s="2">
        <f t="shared" si="10"/>
        <v>446.16238661872393</v>
      </c>
      <c r="G62" s="7">
        <f t="shared" si="11"/>
        <v>36.200525301170998</v>
      </c>
    </row>
    <row r="63" spans="1:7" x14ac:dyDescent="0.2">
      <c r="A63" s="6">
        <v>56</v>
      </c>
      <c r="B63" s="7">
        <f>B62+(1+$C$5)^11/(1+$C$4)^A63</f>
        <v>37.237457501723888</v>
      </c>
      <c r="E63" s="2">
        <f>E62</f>
        <v>2267.463544803717</v>
      </c>
      <c r="F63" s="2">
        <f t="shared" si="10"/>
        <v>433.16736564924662</v>
      </c>
      <c r="G63" s="7">
        <f t="shared" si="11"/>
        <v>36.633692666820245</v>
      </c>
    </row>
    <row r="64" spans="1:7" x14ac:dyDescent="0.2">
      <c r="A64" s="6">
        <v>57</v>
      </c>
      <c r="B64" s="7">
        <f t="shared" ref="B64:B66" si="26">B63+(1+$C$5)^11/(1+$C$4)^A64</f>
        <v>37.669911087163968</v>
      </c>
      <c r="E64" s="2">
        <f t="shared" ref="E64:E66" si="27">E63</f>
        <v>2267.463544803717</v>
      </c>
      <c r="F64" s="2">
        <f t="shared" si="10"/>
        <v>420.55084043616171</v>
      </c>
      <c r="G64" s="7">
        <f t="shared" si="11"/>
        <v>37.054243507256409</v>
      </c>
    </row>
    <row r="65" spans="1:7" x14ac:dyDescent="0.2">
      <c r="A65" s="6">
        <v>58</v>
      </c>
      <c r="B65" s="7">
        <f t="shared" si="26"/>
        <v>38.089768937105795</v>
      </c>
      <c r="E65" s="2">
        <f t="shared" si="27"/>
        <v>2267.463544803717</v>
      </c>
      <c r="F65" s="2">
        <f t="shared" si="10"/>
        <v>408.30178683122494</v>
      </c>
      <c r="G65" s="7">
        <f t="shared" si="11"/>
        <v>37.462545294087633</v>
      </c>
    </row>
    <row r="66" spans="1:7" x14ac:dyDescent="0.2">
      <c r="A66" s="6">
        <v>59</v>
      </c>
      <c r="B66" s="7">
        <f t="shared" si="26"/>
        <v>38.497397917631844</v>
      </c>
      <c r="E66" s="2">
        <f t="shared" si="27"/>
        <v>2267.463544803717</v>
      </c>
      <c r="F66" s="2">
        <f t="shared" si="10"/>
        <v>396.40950177788829</v>
      </c>
      <c r="G66" s="7">
        <f t="shared" si="11"/>
        <v>37.858954795865522</v>
      </c>
    </row>
    <row r="67" spans="1:7" x14ac:dyDescent="0.2">
      <c r="A67" s="16">
        <v>60</v>
      </c>
      <c r="B67" s="13">
        <f>B66+(1+$C$5)^12/(1+$C$4)^A67</f>
        <v>38.924814712746532</v>
      </c>
      <c r="E67" s="2">
        <f>E66*(1+C5)</f>
        <v>2448.8606283880144</v>
      </c>
      <c r="F67" s="2">
        <f t="shared" si="10"/>
        <v>415.65268147584408</v>
      </c>
      <c r="G67" s="7">
        <f t="shared" si="11"/>
        <v>38.274607477341362</v>
      </c>
    </row>
    <row r="68" spans="1:7" x14ac:dyDescent="0.2">
      <c r="A68" s="6">
        <v>61</v>
      </c>
      <c r="B68" s="7">
        <f>B67+(1+$C$5)^12/(1+$C$4)^A68</f>
        <v>39.339782474993804</v>
      </c>
      <c r="E68" s="2">
        <f>E67</f>
        <v>2448.8606283880144</v>
      </c>
      <c r="F68" s="2">
        <f t="shared" si="10"/>
        <v>403.54629269499429</v>
      </c>
      <c r="G68" s="7">
        <f t="shared" si="11"/>
        <v>38.67815377003636</v>
      </c>
    </row>
    <row r="69" spans="1:7" x14ac:dyDescent="0.2">
      <c r="A69" s="6">
        <v>62</v>
      </c>
      <c r="B69" s="7">
        <f t="shared" ref="B69:B71" si="28">B68+(1+$C$5)^12/(1+$C$4)^A69</f>
        <v>39.742663797563971</v>
      </c>
      <c r="E69" s="2">
        <f t="shared" ref="E69:E71" si="29">E68</f>
        <v>2448.8606283880144</v>
      </c>
      <c r="F69" s="2">
        <f t="shared" si="10"/>
        <v>391.79251717960614</v>
      </c>
      <c r="G69" s="7">
        <f t="shared" si="11"/>
        <v>39.069946287215963</v>
      </c>
    </row>
    <row r="70" spans="1:7" x14ac:dyDescent="0.2">
      <c r="A70" s="6">
        <v>63</v>
      </c>
      <c r="B70" s="7">
        <f t="shared" si="28"/>
        <v>40.133810712680635</v>
      </c>
      <c r="E70" s="2">
        <f t="shared" si="29"/>
        <v>2448.8606283880144</v>
      </c>
      <c r="F70" s="2">
        <f t="shared" si="10"/>
        <v>380.38108464039425</v>
      </c>
      <c r="G70" s="7">
        <f t="shared" si="11"/>
        <v>39.450327371856361</v>
      </c>
    </row>
    <row r="71" spans="1:7" x14ac:dyDescent="0.2">
      <c r="A71" s="6">
        <v>64</v>
      </c>
      <c r="B71" s="7">
        <f t="shared" si="28"/>
        <v>40.51356499920167</v>
      </c>
      <c r="E71" s="2">
        <f t="shared" si="29"/>
        <v>2448.8606283880144</v>
      </c>
      <c r="F71" s="2">
        <f t="shared" si="10"/>
        <v>369.30202392271292</v>
      </c>
      <c r="G71" s="7">
        <f t="shared" si="11"/>
        <v>39.819629395779074</v>
      </c>
    </row>
    <row r="72" spans="1:7" x14ac:dyDescent="0.2">
      <c r="A72" s="15">
        <v>65</v>
      </c>
      <c r="B72" s="12">
        <f>B71+(1+$C$5)^13/(1+$C$4)^A72</f>
        <v>40.911753959825667</v>
      </c>
      <c r="E72" s="2">
        <f>E71*(1+C5)</f>
        <v>2644.7694786590559</v>
      </c>
      <c r="F72" s="2">
        <f t="shared" si="10"/>
        <v>387.22930663740777</v>
      </c>
      <c r="G72" s="7">
        <f t="shared" si="11"/>
        <v>40.206858702416483</v>
      </c>
    </row>
    <row r="73" spans="1:7" x14ac:dyDescent="0.2">
      <c r="A73" s="6">
        <v>66</v>
      </c>
      <c r="B73" s="7">
        <f>B72+(1+$C$5)^13/(1+$C$4)^A73</f>
        <v>41.298345183732458</v>
      </c>
      <c r="E73" s="2">
        <f>E72</f>
        <v>2644.7694786590559</v>
      </c>
      <c r="F73" s="2">
        <f t="shared" si="10"/>
        <v>375.95078314311434</v>
      </c>
      <c r="G73" s="7">
        <f t="shared" si="11"/>
        <v>40.582809485559594</v>
      </c>
    </row>
    <row r="74" spans="1:7" x14ac:dyDescent="0.2">
      <c r="A74" s="6">
        <v>67</v>
      </c>
      <c r="B74" s="7">
        <f t="shared" ref="B74:B76" si="30">B73+(1+$C$5)^13/(1+$C$4)^A74</f>
        <v>41.673676469078863</v>
      </c>
      <c r="E74" s="2">
        <f t="shared" ref="E74:E76" si="31">E73</f>
        <v>2644.7694786590559</v>
      </c>
      <c r="F74" s="2">
        <f t="shared" si="10"/>
        <v>365.0007603331207</v>
      </c>
      <c r="G74" s="7">
        <f t="shared" si="11"/>
        <v>40.947810245892711</v>
      </c>
    </row>
    <row r="75" spans="1:7" x14ac:dyDescent="0.2">
      <c r="A75" s="6">
        <v>68</v>
      </c>
      <c r="B75" s="7">
        <f t="shared" si="30"/>
        <v>42.038075775240415</v>
      </c>
      <c r="E75" s="2">
        <f t="shared" si="31"/>
        <v>2644.7694786590559</v>
      </c>
      <c r="F75" s="2">
        <f t="shared" si="10"/>
        <v>354.36967022633081</v>
      </c>
      <c r="G75" s="7">
        <f t="shared" si="11"/>
        <v>41.302179916119044</v>
      </c>
    </row>
    <row r="76" spans="1:7" x14ac:dyDescent="0.2">
      <c r="A76" s="6">
        <v>69</v>
      </c>
      <c r="B76" s="7">
        <f t="shared" si="30"/>
        <v>42.391861509377847</v>
      </c>
      <c r="E76" s="2">
        <f t="shared" si="31"/>
        <v>2644.7694786590559</v>
      </c>
      <c r="F76" s="2">
        <f t="shared" si="10"/>
        <v>344.04822352070954</v>
      </c>
      <c r="G76" s="7">
        <f t="shared" si="11"/>
        <v>41.646228139639753</v>
      </c>
    </row>
    <row r="77" spans="1:7" x14ac:dyDescent="0.2">
      <c r="A77" s="15">
        <v>70</v>
      </c>
      <c r="B77" s="12">
        <f>B76+(1+$C$5)^14/(1+$C$4)^A77</f>
        <v>42.762821308279236</v>
      </c>
      <c r="E77" s="2">
        <f>E76*(1+C5)</f>
        <v>2856.3510369517808</v>
      </c>
      <c r="F77" s="2">
        <f t="shared" si="10"/>
        <v>360.74959359453044</v>
      </c>
      <c r="G77" s="7">
        <f t="shared" si="11"/>
        <v>42.006977733234287</v>
      </c>
    </row>
  </sheetData>
  <sheetProtection algorithmName="SHA-512" hashValue="hrjpJ496mhT50vjjERSFLJ8dX7oHTGiPobIIl4vg/zLxsds6NG2P8AWlRbRl+qpaOdyDIwhzy52vJ/by8CABiw==" saltValue="SLgRRAWDaNBMY4DEQdNVNA==" spinCount="100000" sheet="1" formatCells="0" formatColumns="0" formatRows="0"/>
  <mergeCells count="3">
    <mergeCell ref="A4:B4"/>
    <mergeCell ref="A5:B5"/>
    <mergeCell ref="A2:I2"/>
  </mergeCells>
  <pageMargins left="0.70866141732283472" right="0.70866141732283472" top="0.78740157480314965" bottom="0.78740157480314965" header="0.31496062992125984" footer="0.31496062992125984"/>
  <pageSetup paperSize="9" scale="75"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EF13F-C453-4C00-AA66-0E4F711B88A7}">
  <sheetPr>
    <pageSetUpPr fitToPage="1"/>
  </sheetPr>
  <dimension ref="A2:F28"/>
  <sheetViews>
    <sheetView workbookViewId="0">
      <selection activeCell="F4" sqref="F4"/>
    </sheetView>
  </sheetViews>
  <sheetFormatPr baseColWidth="10" defaultRowHeight="12.75" x14ac:dyDescent="0.2"/>
  <cols>
    <col min="1" max="1" width="11.42578125" style="2"/>
    <col min="2" max="2" width="17.140625" style="2" customWidth="1"/>
    <col min="3" max="16384" width="11.42578125" style="2"/>
  </cols>
  <sheetData>
    <row r="2" spans="1:6" x14ac:dyDescent="0.2">
      <c r="A2" s="1" t="s">
        <v>4</v>
      </c>
    </row>
    <row r="3" spans="1:6" x14ac:dyDescent="0.2">
      <c r="A3" s="1"/>
    </row>
    <row r="4" spans="1:6" ht="65.25" customHeight="1" x14ac:dyDescent="0.2">
      <c r="A4" s="29" t="s">
        <v>6</v>
      </c>
      <c r="B4" s="33"/>
      <c r="C4" s="33"/>
      <c r="D4" s="33"/>
      <c r="E4" s="34"/>
    </row>
    <row r="6" spans="1:6" ht="14.25" x14ac:dyDescent="0.2">
      <c r="A6" s="28" t="s">
        <v>9</v>
      </c>
      <c r="B6" s="28"/>
      <c r="C6" s="22">
        <v>0.03</v>
      </c>
      <c r="E6" s="23" t="s">
        <v>10</v>
      </c>
      <c r="F6" s="24"/>
    </row>
    <row r="8" spans="1:6" x14ac:dyDescent="0.2">
      <c r="A8" s="4" t="s">
        <v>3</v>
      </c>
      <c r="B8" s="5" t="s">
        <v>0</v>
      </c>
    </row>
    <row r="9" spans="1:6" x14ac:dyDescent="0.2">
      <c r="A9" s="6">
        <v>1</v>
      </c>
      <c r="B9" s="7">
        <f>(1+$C$6)^A9</f>
        <v>1.03</v>
      </c>
    </row>
    <row r="10" spans="1:6" x14ac:dyDescent="0.2">
      <c r="A10" s="6">
        <v>2</v>
      </c>
      <c r="B10" s="7">
        <f t="shared" ref="B10:B28" si="0">(1+$C$6)^A10</f>
        <v>1.0609</v>
      </c>
    </row>
    <row r="11" spans="1:6" x14ac:dyDescent="0.2">
      <c r="A11" s="6">
        <v>3</v>
      </c>
      <c r="B11" s="7">
        <f t="shared" si="0"/>
        <v>1.092727</v>
      </c>
    </row>
    <row r="12" spans="1:6" x14ac:dyDescent="0.2">
      <c r="A12" s="6">
        <v>4</v>
      </c>
      <c r="B12" s="7">
        <f t="shared" si="0"/>
        <v>1.1255088099999999</v>
      </c>
    </row>
    <row r="13" spans="1:6" x14ac:dyDescent="0.2">
      <c r="A13" s="6">
        <v>5</v>
      </c>
      <c r="B13" s="7">
        <f t="shared" si="0"/>
        <v>1.1592740742999998</v>
      </c>
    </row>
    <row r="14" spans="1:6" x14ac:dyDescent="0.2">
      <c r="A14" s="6">
        <v>6</v>
      </c>
      <c r="B14" s="7">
        <f t="shared" si="0"/>
        <v>1.1940522965289999</v>
      </c>
    </row>
    <row r="15" spans="1:6" x14ac:dyDescent="0.2">
      <c r="A15" s="6">
        <v>7</v>
      </c>
      <c r="B15" s="7">
        <f t="shared" si="0"/>
        <v>1.22987386542487</v>
      </c>
    </row>
    <row r="16" spans="1:6" x14ac:dyDescent="0.2">
      <c r="A16" s="6">
        <v>8</v>
      </c>
      <c r="B16" s="7">
        <f t="shared" si="0"/>
        <v>1.2667700813876159</v>
      </c>
    </row>
    <row r="17" spans="1:2" x14ac:dyDescent="0.2">
      <c r="A17" s="6">
        <v>9</v>
      </c>
      <c r="B17" s="7">
        <f t="shared" si="0"/>
        <v>1.3047731838292445</v>
      </c>
    </row>
    <row r="18" spans="1:2" x14ac:dyDescent="0.2">
      <c r="A18" s="4">
        <v>10</v>
      </c>
      <c r="B18" s="9">
        <f t="shared" si="0"/>
        <v>1.3439163793441218</v>
      </c>
    </row>
    <row r="19" spans="1:2" x14ac:dyDescent="0.2">
      <c r="A19" s="6">
        <v>11</v>
      </c>
      <c r="B19" s="7">
        <f t="shared" si="0"/>
        <v>1.3842338707244455</v>
      </c>
    </row>
    <row r="20" spans="1:2" x14ac:dyDescent="0.2">
      <c r="A20" s="6">
        <v>12</v>
      </c>
      <c r="B20" s="7">
        <f t="shared" si="0"/>
        <v>1.4257608868461786</v>
      </c>
    </row>
    <row r="21" spans="1:2" x14ac:dyDescent="0.2">
      <c r="A21" s="6">
        <v>13</v>
      </c>
      <c r="B21" s="7">
        <f t="shared" si="0"/>
        <v>1.4685337134515639</v>
      </c>
    </row>
    <row r="22" spans="1:2" x14ac:dyDescent="0.2">
      <c r="A22" s="6">
        <v>14</v>
      </c>
      <c r="B22" s="7">
        <f t="shared" si="0"/>
        <v>1.512589724855111</v>
      </c>
    </row>
    <row r="23" spans="1:2" x14ac:dyDescent="0.2">
      <c r="A23" s="6">
        <v>15</v>
      </c>
      <c r="B23" s="7">
        <f t="shared" si="0"/>
        <v>1.5579674166007644</v>
      </c>
    </row>
    <row r="24" spans="1:2" x14ac:dyDescent="0.2">
      <c r="A24" s="6">
        <v>16</v>
      </c>
      <c r="B24" s="7">
        <f t="shared" si="0"/>
        <v>1.6047064390987871</v>
      </c>
    </row>
    <row r="25" spans="1:2" x14ac:dyDescent="0.2">
      <c r="A25" s="6">
        <v>17</v>
      </c>
      <c r="B25" s="7">
        <f t="shared" si="0"/>
        <v>1.6528476322717507</v>
      </c>
    </row>
    <row r="26" spans="1:2" x14ac:dyDescent="0.2">
      <c r="A26" s="6">
        <v>18</v>
      </c>
      <c r="B26" s="7">
        <f t="shared" si="0"/>
        <v>1.7024330612399032</v>
      </c>
    </row>
    <row r="27" spans="1:2" x14ac:dyDescent="0.2">
      <c r="A27" s="6">
        <v>19</v>
      </c>
      <c r="B27" s="7">
        <f t="shared" si="0"/>
        <v>1.7535060530771003</v>
      </c>
    </row>
    <row r="28" spans="1:2" x14ac:dyDescent="0.2">
      <c r="A28" s="4">
        <v>20</v>
      </c>
      <c r="B28" s="9">
        <f t="shared" si="0"/>
        <v>1.8061112346694133</v>
      </c>
    </row>
  </sheetData>
  <sheetProtection algorithmName="SHA-512" hashValue="MTjmZbBpIa4+EEVCXAP7tjuOLSzdidtBO+mYl9pY5rJ1u9QZ+UBfvQwAdIf4aSHtEF3QBq4gxuUCnQEapYZ+TQ==" saltValue="dXUSicY3d4ImRHXjZZSkNw==" spinCount="100000" sheet="1" objects="1" scenarios="1" formatCells="0" formatColumns="0" formatRows="0"/>
  <mergeCells count="2">
    <mergeCell ref="A6:B6"/>
    <mergeCell ref="A4:E4"/>
  </mergeCells>
  <pageMargins left="0.70866141732283472" right="0.70866141732283472" top="0.78740157480314965" bottom="0.78740157480314965" header="0.31496062992125984" footer="0.31496062992125984"/>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Abz.faktoren (Einzelzahlung)</vt:lpstr>
      <vt:lpstr>Bar.faktor(wied.Zahlungen)</vt:lpstr>
      <vt:lpstr>Barw.fakt. (wied.Zahlung+Preis)</vt:lpstr>
      <vt:lpstr>Barw.fakt. Miete mit Erhöhung</vt:lpstr>
      <vt:lpstr>Aufz.faktor (Einzelzahlung)</vt:lpstr>
      <vt:lpstr>'Abz.faktoren (Einzelzahlung)'!Druckbereich</vt:lpstr>
      <vt:lpstr>'Aufz.faktor (Einzelzahlung)'!Druckbereich</vt:lpstr>
      <vt:lpstr>'Bar.faktor(wied.Zahlungen)'!Druckbereich</vt:lpstr>
      <vt:lpstr>'Barw.fakt. (wied.Zahlung+Preis)'!Druckbereich</vt:lpstr>
      <vt:lpstr>'Barw.fakt. Miete mit Erhöhung'!Druckbereich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TFM Fröbe</dc:creator>
  <cp:lastModifiedBy>TFM Fröbe</cp:lastModifiedBy>
  <cp:lastPrinted>2021-05-21T09:41:19Z</cp:lastPrinted>
  <dcterms:created xsi:type="dcterms:W3CDTF">2021-02-05T10:48:28Z</dcterms:created>
  <dcterms:modified xsi:type="dcterms:W3CDTF">2021-05-21T09:41:56Z</dcterms:modified>
</cp:coreProperties>
</file>